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aitlynnbuchbaum/Desktop/Studies/University of Glasgow/UofG Academics/UoG IMP Dissertation/Diss Publication/"/>
    </mc:Choice>
  </mc:AlternateContent>
  <xr:revisionPtr revIDLastSave="0" documentId="13_ncr:1_{52858169-2B2C-DE4A-9C8A-7383325BFBBB}" xr6:coauthVersionLast="47" xr6:coauthVersionMax="47" xr10:uidLastSave="{00000000-0000-0000-0000-000000000000}"/>
  <bookViews>
    <workbookView xWindow="1160" yWindow="740" windowWidth="28100" windowHeight="18380" activeTab="6" xr2:uid="{C022FE6E-DCDF-4346-8E74-DC49072DFEA3}"/>
  </bookViews>
  <sheets>
    <sheet name="Audits" sheetId="4" r:id="rId1"/>
    <sheet name="Calculations" sheetId="9" r:id="rId2"/>
    <sheet name="Reference Pages" sheetId="12" r:id="rId3"/>
    <sheet name="Tool Ranking Mapping" sheetId="13" r:id="rId4"/>
    <sheet name="Tool Workflows" sheetId="14" r:id="rId5"/>
    <sheet name="Calculation Formulas" sheetId="15" r:id="rId6"/>
    <sheet name="Dropdowns and Keys" sheetId="6" r:id="rId7"/>
  </sheets>
  <definedNames>
    <definedName name="_xlnm._FilterDatabase" localSheetId="6" hidden="1">'Dropdowns and Keys'!$E$2:$O$29</definedName>
    <definedName name="_ftn1" localSheetId="4">'Tool Workflows'!$A$11</definedName>
    <definedName name="_ftnref1" localSheetId="4">'Tool Workflows'!#REF!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8" i="9" l="1"/>
  <c r="I87" i="9"/>
  <c r="G88" i="9"/>
  <c r="G87" i="9"/>
  <c r="E88" i="9"/>
  <c r="E87" i="9"/>
  <c r="C88" i="9"/>
  <c r="C87" i="9"/>
  <c r="C59" i="9"/>
  <c r="C60" i="9"/>
  <c r="C61" i="9"/>
  <c r="C62" i="9"/>
  <c r="C63" i="9"/>
  <c r="C64" i="9"/>
  <c r="C66" i="9"/>
  <c r="C67" i="9"/>
  <c r="C68" i="9"/>
  <c r="C69" i="9"/>
  <c r="C70" i="9"/>
  <c r="C72" i="9"/>
  <c r="C73" i="9"/>
  <c r="C75" i="9"/>
  <c r="C76" i="9"/>
  <c r="C77" i="9"/>
  <c r="C78" i="9"/>
  <c r="C79" i="9"/>
  <c r="C80" i="9"/>
  <c r="C81" i="9"/>
  <c r="C82" i="9"/>
  <c r="C83" i="9"/>
  <c r="E59" i="9"/>
  <c r="E60" i="9"/>
  <c r="E61" i="9"/>
  <c r="E62" i="9"/>
  <c r="E63" i="9"/>
  <c r="E64" i="9"/>
  <c r="E66" i="9"/>
  <c r="E67" i="9"/>
  <c r="E68" i="9"/>
  <c r="E69" i="9"/>
  <c r="E70" i="9"/>
  <c r="E72" i="9"/>
  <c r="E73" i="9"/>
  <c r="E75" i="9"/>
  <c r="E76" i="9"/>
  <c r="E77" i="9"/>
  <c r="E78" i="9"/>
  <c r="E79" i="9"/>
  <c r="E80" i="9"/>
  <c r="E81" i="9"/>
  <c r="E82" i="9"/>
  <c r="E83" i="9"/>
  <c r="E57" i="9"/>
  <c r="C57" i="9"/>
  <c r="H47" i="9"/>
  <c r="I47" i="9" s="1"/>
  <c r="H46" i="9"/>
  <c r="I46" i="9" s="1"/>
  <c r="H45" i="9"/>
  <c r="I45" i="9" s="1"/>
  <c r="H44" i="9"/>
  <c r="I44" i="9" s="1"/>
  <c r="F47" i="9"/>
  <c r="G47" i="9" s="1"/>
  <c r="F46" i="9"/>
  <c r="G46" i="9" s="1"/>
  <c r="F45" i="9"/>
  <c r="G45" i="9" s="1"/>
  <c r="F44" i="9"/>
  <c r="G44" i="9" s="1"/>
  <c r="D47" i="9"/>
  <c r="E47" i="9" s="1"/>
  <c r="D46" i="9"/>
  <c r="E46" i="9" s="1"/>
  <c r="D45" i="9"/>
  <c r="E45" i="9" s="1"/>
  <c r="D44" i="9"/>
  <c r="E44" i="9" s="1"/>
  <c r="F43" i="9"/>
  <c r="G43" i="9" s="1"/>
  <c r="H43" i="9"/>
  <c r="I43" i="9" s="1"/>
  <c r="D43" i="9"/>
  <c r="E43" i="9" s="1"/>
  <c r="B47" i="9"/>
  <c r="C47" i="9" s="1"/>
  <c r="B46" i="9"/>
  <c r="C46" i="9" s="1"/>
  <c r="B45" i="9"/>
  <c r="C45" i="9" s="1"/>
  <c r="B44" i="9"/>
  <c r="C44" i="9" s="1"/>
  <c r="B43" i="9"/>
  <c r="C43" i="9" s="1"/>
  <c r="J8" i="9"/>
  <c r="K8" i="9" s="1"/>
  <c r="H8" i="9"/>
  <c r="I8" i="9" s="1"/>
  <c r="F8" i="9"/>
  <c r="G8" i="9" s="1"/>
  <c r="D8" i="9"/>
  <c r="E8" i="9" s="1"/>
  <c r="B8" i="9"/>
  <c r="C8" i="9" s="1"/>
  <c r="J7" i="9"/>
  <c r="K7" i="9" s="1"/>
  <c r="H7" i="9"/>
  <c r="I7" i="9" s="1"/>
  <c r="F7" i="9"/>
  <c r="G7" i="9" s="1"/>
  <c r="D7" i="9"/>
  <c r="E7" i="9" s="1"/>
  <c r="B7" i="9"/>
  <c r="C7" i="9" s="1"/>
  <c r="J6" i="9"/>
  <c r="K6" i="9" s="1"/>
  <c r="H6" i="9"/>
  <c r="I6" i="9" s="1"/>
  <c r="F6" i="9"/>
  <c r="G6" i="9" s="1"/>
  <c r="D6" i="9"/>
  <c r="E6" i="9" s="1"/>
  <c r="B6" i="9"/>
  <c r="C6" i="9" s="1"/>
  <c r="J5" i="9"/>
  <c r="K5" i="9" s="1"/>
  <c r="H5" i="9"/>
  <c r="I5" i="9" s="1"/>
  <c r="F5" i="9"/>
  <c r="G5" i="9" s="1"/>
  <c r="D5" i="9"/>
  <c r="E5" i="9" s="1"/>
  <c r="B5" i="9"/>
  <c r="C5" i="9" s="1"/>
  <c r="J4" i="9"/>
  <c r="K4" i="9" s="1"/>
  <c r="H4" i="9"/>
  <c r="I4" i="9" s="1"/>
  <c r="F4" i="9"/>
  <c r="G4" i="9" s="1"/>
  <c r="D4" i="9"/>
  <c r="E4" i="9" s="1"/>
  <c r="B4" i="9"/>
  <c r="C4" i="9" s="1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E26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G16" i="9"/>
  <c r="D38" i="9"/>
  <c r="E38" i="9" s="1"/>
  <c r="D37" i="9"/>
  <c r="E37" i="9" s="1"/>
  <c r="D36" i="9"/>
  <c r="E36" i="9" s="1"/>
  <c r="D35" i="9"/>
  <c r="E35" i="9" s="1"/>
  <c r="D34" i="9"/>
  <c r="E34" i="9" s="1"/>
  <c r="D33" i="9"/>
  <c r="E33" i="9" s="1"/>
  <c r="D32" i="9"/>
  <c r="E32" i="9" s="1"/>
  <c r="D31" i="9"/>
  <c r="E31" i="9" s="1"/>
  <c r="D30" i="9"/>
  <c r="E30" i="9" s="1"/>
  <c r="D29" i="9"/>
  <c r="E29" i="9" s="1"/>
  <c r="D28" i="9"/>
  <c r="E28" i="9" s="1"/>
  <c r="D27" i="9"/>
  <c r="E27" i="9" s="1"/>
  <c r="D26" i="9"/>
  <c r="D25" i="9"/>
  <c r="E25" i="9" s="1"/>
  <c r="D24" i="9"/>
  <c r="E24" i="9" s="1"/>
  <c r="D23" i="9"/>
  <c r="E23" i="9" s="1"/>
  <c r="D22" i="9"/>
  <c r="E22" i="9" s="1"/>
  <c r="D21" i="9"/>
  <c r="E21" i="9" s="1"/>
  <c r="D20" i="9"/>
  <c r="E20" i="9" s="1"/>
  <c r="D19" i="9"/>
  <c r="E19" i="9" s="1"/>
  <c r="D18" i="9"/>
  <c r="E18" i="9" s="1"/>
  <c r="D15" i="9"/>
  <c r="E15" i="9" s="1"/>
  <c r="D17" i="9"/>
  <c r="E17" i="9" s="1"/>
  <c r="D16" i="9"/>
  <c r="E16" i="9" s="1"/>
  <c r="F15" i="9"/>
  <c r="G15" i="9"/>
  <c r="H15" i="9"/>
  <c r="B38" i="9"/>
  <c r="C38" i="9" s="1"/>
  <c r="B37" i="9"/>
  <c r="C37" i="9" s="1"/>
  <c r="B36" i="9"/>
  <c r="C36" i="9" s="1"/>
  <c r="B35" i="9"/>
  <c r="C35" i="9" s="1"/>
  <c r="B34" i="9"/>
  <c r="C34" i="9" s="1"/>
  <c r="B33" i="9"/>
  <c r="C33" i="9" s="1"/>
  <c r="B32" i="9"/>
  <c r="C32" i="9" s="1"/>
  <c r="B31" i="9"/>
  <c r="C31" i="9" s="1"/>
  <c r="B30" i="9"/>
  <c r="C30" i="9" s="1"/>
  <c r="B29" i="9"/>
  <c r="C29" i="9" s="1"/>
  <c r="B28" i="9"/>
  <c r="C28" i="9" s="1"/>
  <c r="B27" i="9"/>
  <c r="C27" i="9" s="1"/>
  <c r="B26" i="9"/>
  <c r="C26" i="9" s="1"/>
  <c r="B25" i="9"/>
  <c r="C25" i="9" s="1"/>
  <c r="B24" i="9"/>
  <c r="C24" i="9" s="1"/>
  <c r="B23" i="9"/>
  <c r="C23" i="9" s="1"/>
  <c r="B22" i="9"/>
  <c r="C22" i="9" s="1"/>
  <c r="B21" i="9"/>
  <c r="C21" i="9" s="1"/>
  <c r="B20" i="9"/>
  <c r="C20" i="9" s="1"/>
  <c r="B19" i="9"/>
  <c r="C19" i="9" s="1"/>
  <c r="B18" i="9"/>
  <c r="C18" i="9" s="1"/>
  <c r="B17" i="9"/>
  <c r="C17" i="9" s="1"/>
  <c r="B16" i="9"/>
  <c r="C16" i="9" s="1"/>
  <c r="B15" i="9"/>
  <c r="C15" i="9" s="1"/>
  <c r="D14" i="9"/>
  <c r="E14" i="9" s="1"/>
  <c r="B14" i="9"/>
  <c r="C14" i="9" s="1"/>
  <c r="D13" i="9"/>
  <c r="E13" i="9" s="1"/>
  <c r="B13" i="9"/>
  <c r="C13" i="9" s="1"/>
  <c r="B12" i="9"/>
  <c r="C12" i="9" s="1"/>
  <c r="D12" i="9"/>
  <c r="E12" i="9" s="1"/>
  <c r="F16" i="9"/>
  <c r="H14" i="9"/>
  <c r="G14" i="9"/>
  <c r="F14" i="9"/>
  <c r="H13" i="9"/>
  <c r="G13" i="9"/>
  <c r="F13" i="9"/>
  <c r="H12" i="9"/>
  <c r="G12" i="9"/>
  <c r="F12" i="9"/>
  <c r="AK137" i="4"/>
  <c r="AL137" i="4"/>
  <c r="AM137" i="4"/>
  <c r="AN137" i="4"/>
  <c r="AO137" i="4"/>
  <c r="AP137" i="4"/>
  <c r="AK138" i="4"/>
  <c r="AL138" i="4"/>
  <c r="AM138" i="4"/>
  <c r="AN138" i="4"/>
  <c r="AO138" i="4"/>
  <c r="AP138" i="4"/>
  <c r="AK139" i="4"/>
  <c r="AL139" i="4"/>
  <c r="AM139" i="4"/>
  <c r="AN139" i="4"/>
  <c r="AO139" i="4"/>
  <c r="AP139" i="4"/>
  <c r="AK140" i="4"/>
  <c r="AL140" i="4"/>
  <c r="AM140" i="4"/>
  <c r="AN140" i="4"/>
  <c r="AO140" i="4"/>
  <c r="AP140" i="4"/>
  <c r="AK141" i="4"/>
  <c r="AL141" i="4"/>
  <c r="AM141" i="4"/>
  <c r="AN141" i="4"/>
  <c r="AO141" i="4"/>
  <c r="AP141" i="4"/>
  <c r="AK142" i="4"/>
  <c r="AL142" i="4"/>
  <c r="AM142" i="4"/>
  <c r="AN142" i="4"/>
  <c r="AO142" i="4"/>
  <c r="AP142" i="4"/>
  <c r="AK143" i="4"/>
  <c r="AL143" i="4"/>
  <c r="AM143" i="4"/>
  <c r="AN143" i="4"/>
  <c r="AO143" i="4"/>
  <c r="AP143" i="4"/>
  <c r="AK144" i="4"/>
  <c r="AL144" i="4"/>
  <c r="AM144" i="4"/>
  <c r="AN144" i="4"/>
  <c r="AO144" i="4"/>
  <c r="AP144" i="4"/>
  <c r="AK145" i="4"/>
  <c r="AL145" i="4"/>
  <c r="AM145" i="4"/>
  <c r="AN145" i="4"/>
  <c r="AO145" i="4"/>
  <c r="AP145" i="4"/>
  <c r="AK146" i="4"/>
  <c r="AL146" i="4"/>
  <c r="AM146" i="4"/>
  <c r="AN146" i="4"/>
  <c r="AO146" i="4"/>
  <c r="AP146" i="4"/>
  <c r="AK147" i="4"/>
  <c r="AL147" i="4"/>
  <c r="AM147" i="4"/>
  <c r="AN147" i="4"/>
  <c r="AO147" i="4"/>
  <c r="AP147" i="4"/>
  <c r="AK148" i="4"/>
  <c r="AL148" i="4"/>
  <c r="AM148" i="4"/>
  <c r="AN148" i="4"/>
  <c r="AO148" i="4"/>
  <c r="AP148" i="4"/>
  <c r="AK149" i="4"/>
  <c r="AL149" i="4"/>
  <c r="AM149" i="4"/>
  <c r="AN149" i="4"/>
  <c r="AO149" i="4"/>
  <c r="AP149" i="4"/>
  <c r="AK150" i="4"/>
  <c r="AL150" i="4"/>
  <c r="AM150" i="4"/>
  <c r="AN150" i="4"/>
  <c r="AO150" i="4"/>
  <c r="AP150" i="4"/>
  <c r="AK151" i="4"/>
  <c r="AL151" i="4"/>
  <c r="AM151" i="4"/>
  <c r="AN151" i="4"/>
  <c r="AO151" i="4"/>
  <c r="AP151" i="4"/>
  <c r="AK152" i="4"/>
  <c r="AL152" i="4"/>
  <c r="AM152" i="4"/>
  <c r="AN152" i="4"/>
  <c r="AO152" i="4"/>
  <c r="AP152" i="4"/>
  <c r="AK153" i="4"/>
  <c r="AL153" i="4"/>
  <c r="AM153" i="4"/>
  <c r="AN153" i="4"/>
  <c r="AO153" i="4"/>
  <c r="AP153" i="4"/>
  <c r="AK154" i="4"/>
  <c r="AL154" i="4"/>
  <c r="AM154" i="4"/>
  <c r="AN154" i="4"/>
  <c r="AO154" i="4"/>
  <c r="AP154" i="4"/>
  <c r="AK155" i="4"/>
  <c r="AL155" i="4"/>
  <c r="AM155" i="4"/>
  <c r="AN155" i="4"/>
  <c r="AO155" i="4"/>
  <c r="AP155" i="4"/>
  <c r="AK156" i="4"/>
  <c r="AL156" i="4"/>
  <c r="AM156" i="4"/>
  <c r="AN156" i="4"/>
  <c r="AO156" i="4"/>
  <c r="AP156" i="4"/>
  <c r="AK157" i="4"/>
  <c r="AL157" i="4"/>
  <c r="AM157" i="4"/>
  <c r="AN157" i="4"/>
  <c r="AO157" i="4"/>
  <c r="AP157" i="4"/>
  <c r="AK158" i="4"/>
  <c r="AL158" i="4"/>
  <c r="AM158" i="4"/>
  <c r="AN158" i="4"/>
  <c r="AO158" i="4"/>
  <c r="AP158" i="4"/>
  <c r="AK159" i="4"/>
  <c r="AL159" i="4"/>
  <c r="AM159" i="4"/>
  <c r="AN159" i="4"/>
  <c r="AO159" i="4"/>
  <c r="AP159" i="4"/>
  <c r="AK160" i="4"/>
  <c r="AL160" i="4"/>
  <c r="AM160" i="4"/>
  <c r="AN160" i="4"/>
  <c r="AO160" i="4"/>
  <c r="AP160" i="4"/>
  <c r="AK161" i="4"/>
  <c r="AL161" i="4"/>
  <c r="AM161" i="4"/>
  <c r="AN161" i="4"/>
  <c r="AO161" i="4"/>
  <c r="AP161" i="4"/>
  <c r="AK162" i="4"/>
  <c r="AL162" i="4"/>
  <c r="AM162" i="4"/>
  <c r="AN162" i="4"/>
  <c r="AO162" i="4"/>
  <c r="AP162" i="4"/>
  <c r="AK163" i="4"/>
  <c r="AL163" i="4"/>
  <c r="AM163" i="4"/>
  <c r="AN163" i="4"/>
  <c r="AO163" i="4"/>
  <c r="AP163" i="4"/>
  <c r="AK164" i="4"/>
  <c r="AL164" i="4"/>
  <c r="AM164" i="4"/>
  <c r="AN164" i="4"/>
  <c r="AO164" i="4"/>
  <c r="AP164" i="4"/>
  <c r="AK165" i="4"/>
  <c r="AL165" i="4"/>
  <c r="AM165" i="4"/>
  <c r="AN165" i="4"/>
  <c r="AO165" i="4"/>
  <c r="AP165" i="4"/>
  <c r="AK166" i="4"/>
  <c r="AL166" i="4"/>
  <c r="AM166" i="4"/>
  <c r="AN166" i="4"/>
  <c r="AO166" i="4"/>
  <c r="AP166" i="4"/>
  <c r="AK167" i="4"/>
  <c r="AL167" i="4"/>
  <c r="AM167" i="4"/>
  <c r="AN167" i="4"/>
  <c r="AO167" i="4"/>
  <c r="AP167" i="4"/>
  <c r="AK168" i="4"/>
  <c r="AL168" i="4"/>
  <c r="AM168" i="4"/>
  <c r="AN168" i="4"/>
  <c r="AO168" i="4"/>
  <c r="AP168" i="4"/>
  <c r="AK169" i="4"/>
  <c r="AL169" i="4"/>
  <c r="AM169" i="4"/>
  <c r="AN169" i="4"/>
  <c r="AO169" i="4"/>
  <c r="AP169" i="4"/>
  <c r="AK170" i="4"/>
  <c r="AL170" i="4"/>
  <c r="AM170" i="4"/>
  <c r="AN170" i="4"/>
  <c r="AO170" i="4"/>
  <c r="AP170" i="4"/>
  <c r="AK171" i="4"/>
  <c r="AL171" i="4"/>
  <c r="AM171" i="4"/>
  <c r="AN171" i="4"/>
  <c r="AO171" i="4"/>
  <c r="AP171" i="4"/>
  <c r="AK173" i="4"/>
  <c r="AL173" i="4"/>
  <c r="AM173" i="4"/>
  <c r="AN173" i="4"/>
  <c r="AO173" i="4"/>
  <c r="AP173" i="4"/>
  <c r="AK174" i="4"/>
  <c r="AL174" i="4"/>
  <c r="AM174" i="4"/>
  <c r="AN174" i="4"/>
  <c r="AO174" i="4"/>
  <c r="AP174" i="4"/>
  <c r="AK175" i="4"/>
  <c r="AL175" i="4"/>
  <c r="AM175" i="4"/>
  <c r="AN175" i="4"/>
  <c r="AO175" i="4"/>
  <c r="AP175" i="4"/>
  <c r="AK176" i="4"/>
  <c r="AL176" i="4"/>
  <c r="AM176" i="4"/>
  <c r="AN176" i="4"/>
  <c r="AO176" i="4"/>
  <c r="AP176" i="4"/>
  <c r="AK177" i="4"/>
  <c r="AL177" i="4"/>
  <c r="AM177" i="4"/>
  <c r="AN177" i="4"/>
  <c r="AO177" i="4"/>
  <c r="AP177" i="4"/>
  <c r="AK178" i="4"/>
  <c r="AL178" i="4"/>
  <c r="AM178" i="4"/>
  <c r="AN178" i="4"/>
  <c r="AO178" i="4"/>
  <c r="AP178" i="4"/>
  <c r="AK179" i="4"/>
  <c r="AL179" i="4"/>
  <c r="AM179" i="4"/>
  <c r="AN179" i="4"/>
  <c r="AO179" i="4"/>
  <c r="AP179" i="4"/>
  <c r="AK180" i="4"/>
  <c r="AL180" i="4"/>
  <c r="AM180" i="4"/>
  <c r="AN180" i="4"/>
  <c r="AO180" i="4"/>
  <c r="AP180" i="4"/>
  <c r="AK181" i="4"/>
  <c r="AL181" i="4"/>
  <c r="AM181" i="4"/>
  <c r="AN181" i="4"/>
  <c r="AO181" i="4"/>
  <c r="AP181" i="4"/>
  <c r="AK182" i="4"/>
  <c r="AL182" i="4"/>
  <c r="AM182" i="4"/>
  <c r="AN182" i="4"/>
  <c r="AO182" i="4"/>
  <c r="AP182" i="4"/>
  <c r="AK183" i="4"/>
  <c r="AL183" i="4"/>
  <c r="AM183" i="4"/>
  <c r="AN183" i="4"/>
  <c r="AO183" i="4"/>
  <c r="AP183" i="4"/>
  <c r="AK184" i="4"/>
  <c r="AL184" i="4"/>
  <c r="AM184" i="4"/>
  <c r="AN184" i="4"/>
  <c r="AO184" i="4"/>
  <c r="AP184" i="4"/>
  <c r="AK185" i="4"/>
  <c r="AL185" i="4"/>
  <c r="AM185" i="4"/>
  <c r="AN185" i="4"/>
  <c r="AO185" i="4"/>
  <c r="AP185" i="4"/>
  <c r="AK186" i="4"/>
  <c r="AL186" i="4"/>
  <c r="AM186" i="4"/>
  <c r="AN186" i="4"/>
  <c r="AO186" i="4"/>
  <c r="AP186" i="4"/>
  <c r="AK187" i="4"/>
  <c r="AL187" i="4"/>
  <c r="AM187" i="4"/>
  <c r="AN187" i="4"/>
  <c r="AO187" i="4"/>
  <c r="AP187" i="4"/>
  <c r="AK188" i="4"/>
  <c r="AL188" i="4"/>
  <c r="AM188" i="4"/>
  <c r="AN188" i="4"/>
  <c r="AO188" i="4"/>
  <c r="AP188" i="4"/>
  <c r="AK189" i="4"/>
  <c r="AL189" i="4"/>
  <c r="AM189" i="4"/>
  <c r="AN189" i="4"/>
  <c r="AO189" i="4"/>
  <c r="AP189" i="4"/>
  <c r="AK190" i="4"/>
  <c r="AL190" i="4"/>
  <c r="AM190" i="4"/>
  <c r="AN190" i="4"/>
  <c r="AO190" i="4"/>
  <c r="AP190" i="4"/>
  <c r="AK191" i="4"/>
  <c r="AL191" i="4"/>
  <c r="AM191" i="4"/>
  <c r="AN191" i="4"/>
  <c r="AO191" i="4"/>
  <c r="AP191" i="4"/>
  <c r="AK192" i="4"/>
  <c r="AL192" i="4"/>
  <c r="AM192" i="4"/>
  <c r="AN192" i="4"/>
  <c r="AO192" i="4"/>
  <c r="AP192" i="4"/>
  <c r="AK193" i="4"/>
  <c r="AL193" i="4"/>
  <c r="AM193" i="4"/>
  <c r="AN193" i="4"/>
  <c r="AO193" i="4"/>
  <c r="AP193" i="4"/>
  <c r="AK194" i="4"/>
  <c r="AL194" i="4"/>
  <c r="AM194" i="4"/>
  <c r="AN194" i="4"/>
  <c r="AO194" i="4"/>
  <c r="AP194" i="4"/>
  <c r="AK195" i="4"/>
  <c r="AL195" i="4"/>
  <c r="AM195" i="4"/>
  <c r="AN195" i="4"/>
  <c r="AO195" i="4"/>
  <c r="AP195" i="4"/>
  <c r="AK196" i="4"/>
  <c r="AL196" i="4"/>
  <c r="AM196" i="4"/>
  <c r="AN196" i="4"/>
  <c r="AO196" i="4"/>
  <c r="AP196" i="4"/>
  <c r="AK197" i="4"/>
  <c r="AL197" i="4"/>
  <c r="AM197" i="4"/>
  <c r="AN197" i="4"/>
  <c r="AO197" i="4"/>
  <c r="AP197" i="4"/>
  <c r="AK198" i="4"/>
  <c r="AL198" i="4"/>
  <c r="AM198" i="4"/>
  <c r="AN198" i="4"/>
  <c r="AO198" i="4"/>
  <c r="AP198" i="4"/>
  <c r="AK199" i="4"/>
  <c r="AL199" i="4"/>
  <c r="AM199" i="4"/>
  <c r="AN199" i="4"/>
  <c r="AO199" i="4"/>
  <c r="AP199" i="4"/>
  <c r="AK200" i="4"/>
  <c r="AL200" i="4"/>
  <c r="AM200" i="4"/>
  <c r="AN200" i="4"/>
  <c r="AO200" i="4"/>
  <c r="AP200" i="4"/>
  <c r="AK201" i="4"/>
  <c r="AL201" i="4"/>
  <c r="AM201" i="4"/>
  <c r="AN201" i="4"/>
  <c r="AO201" i="4"/>
  <c r="AP201" i="4"/>
  <c r="AK202" i="4"/>
  <c r="AL202" i="4"/>
  <c r="AM202" i="4"/>
  <c r="AN202" i="4"/>
  <c r="AO202" i="4"/>
  <c r="AP202" i="4"/>
  <c r="AK203" i="4"/>
  <c r="AL203" i="4"/>
  <c r="AM203" i="4"/>
  <c r="AN203" i="4"/>
  <c r="AO203" i="4"/>
  <c r="AP203" i="4"/>
  <c r="AK204" i="4"/>
  <c r="AL204" i="4"/>
  <c r="AM204" i="4"/>
  <c r="AN204" i="4"/>
  <c r="AO204" i="4"/>
  <c r="AP204" i="4"/>
  <c r="AK205" i="4"/>
  <c r="AL205" i="4"/>
  <c r="AM205" i="4"/>
  <c r="AN205" i="4"/>
  <c r="AO205" i="4"/>
  <c r="AP205" i="4"/>
  <c r="AK206" i="4"/>
  <c r="AL206" i="4"/>
  <c r="AM206" i="4"/>
  <c r="AN206" i="4"/>
  <c r="AO206" i="4"/>
  <c r="AP206" i="4"/>
  <c r="AK207" i="4"/>
  <c r="AL207" i="4"/>
  <c r="AM207" i="4"/>
  <c r="AN207" i="4"/>
  <c r="AO207" i="4"/>
  <c r="AP207" i="4"/>
  <c r="AK208" i="4"/>
  <c r="AL208" i="4"/>
  <c r="AM208" i="4"/>
  <c r="AN208" i="4"/>
  <c r="AO208" i="4"/>
  <c r="AP208" i="4"/>
  <c r="AK209" i="4"/>
  <c r="AL209" i="4"/>
  <c r="AM209" i="4"/>
  <c r="AN209" i="4"/>
  <c r="AO209" i="4"/>
  <c r="AP209" i="4"/>
  <c r="AK210" i="4"/>
  <c r="AL210" i="4"/>
  <c r="AM210" i="4"/>
  <c r="AN210" i="4"/>
  <c r="AO210" i="4"/>
  <c r="AP210" i="4"/>
  <c r="AK211" i="4"/>
  <c r="AL211" i="4"/>
  <c r="AM211" i="4"/>
  <c r="AN211" i="4"/>
  <c r="AO211" i="4"/>
  <c r="AP211" i="4"/>
  <c r="AK212" i="4"/>
  <c r="AL212" i="4"/>
  <c r="AM212" i="4"/>
  <c r="AN212" i="4"/>
  <c r="AO212" i="4"/>
  <c r="AP212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112" i="4"/>
  <c r="AN113" i="4"/>
  <c r="AN114" i="4"/>
  <c r="AN115" i="4"/>
  <c r="AN116" i="4"/>
  <c r="AN117" i="4"/>
  <c r="AN118" i="4"/>
  <c r="AN119" i="4"/>
  <c r="AN120" i="4"/>
  <c r="AN121" i="4"/>
  <c r="AN122" i="4"/>
  <c r="AN123" i="4"/>
  <c r="AN124" i="4"/>
  <c r="AN125" i="4"/>
  <c r="AN126" i="4"/>
  <c r="AN127" i="4"/>
  <c r="AN128" i="4"/>
  <c r="AN129" i="4"/>
  <c r="AN130" i="4"/>
  <c r="AN131" i="4"/>
  <c r="AN132" i="4"/>
  <c r="AN133" i="4"/>
  <c r="AN134" i="4"/>
  <c r="AN135" i="4"/>
  <c r="AN96" i="4"/>
  <c r="AM97" i="4"/>
  <c r="AM98" i="4"/>
  <c r="AM99" i="4"/>
  <c r="AM100" i="4"/>
  <c r="AM101" i="4"/>
  <c r="AM102" i="4"/>
  <c r="AM103" i="4"/>
  <c r="AM104" i="4"/>
  <c r="AM105" i="4"/>
  <c r="AM106" i="4"/>
  <c r="AM107" i="4"/>
  <c r="AM108" i="4"/>
  <c r="AM109" i="4"/>
  <c r="AM110" i="4"/>
  <c r="AM111" i="4"/>
  <c r="AM112" i="4"/>
  <c r="AM113" i="4"/>
  <c r="AM114" i="4"/>
  <c r="AM115" i="4"/>
  <c r="AM116" i="4"/>
  <c r="AM117" i="4"/>
  <c r="AM118" i="4"/>
  <c r="AM119" i="4"/>
  <c r="AM120" i="4"/>
  <c r="AM121" i="4"/>
  <c r="AM122" i="4"/>
  <c r="AM123" i="4"/>
  <c r="AM124" i="4"/>
  <c r="AM125" i="4"/>
  <c r="AM126" i="4"/>
  <c r="AM127" i="4"/>
  <c r="AM128" i="4"/>
  <c r="AM129" i="4"/>
  <c r="AM130" i="4"/>
  <c r="AM131" i="4"/>
  <c r="AM132" i="4"/>
  <c r="AM133" i="4"/>
  <c r="AM134" i="4"/>
  <c r="AM135" i="4"/>
  <c r="AM96" i="4"/>
  <c r="AL97" i="4"/>
  <c r="AL98" i="4"/>
  <c r="AL99" i="4"/>
  <c r="AL100" i="4"/>
  <c r="AL101" i="4"/>
  <c r="AL102" i="4"/>
  <c r="AL103" i="4"/>
  <c r="AL104" i="4"/>
  <c r="AL105" i="4"/>
  <c r="AL106" i="4"/>
  <c r="AL107" i="4"/>
  <c r="AL108" i="4"/>
  <c r="AL109" i="4"/>
  <c r="AL110" i="4"/>
  <c r="AL111" i="4"/>
  <c r="AL112" i="4"/>
  <c r="AL113" i="4"/>
  <c r="AL114" i="4"/>
  <c r="AL115" i="4"/>
  <c r="AL116" i="4"/>
  <c r="AL117" i="4"/>
  <c r="AL118" i="4"/>
  <c r="AL119" i="4"/>
  <c r="AL120" i="4"/>
  <c r="AL121" i="4"/>
  <c r="AL122" i="4"/>
  <c r="AL123" i="4"/>
  <c r="AL124" i="4"/>
  <c r="AL125" i="4"/>
  <c r="AL126" i="4"/>
  <c r="AL127" i="4"/>
  <c r="AL128" i="4"/>
  <c r="AL129" i="4"/>
  <c r="AL130" i="4"/>
  <c r="AL131" i="4"/>
  <c r="AL132" i="4"/>
  <c r="AL133" i="4"/>
  <c r="AL134" i="4"/>
  <c r="AL135" i="4"/>
  <c r="AL96" i="4"/>
  <c r="AK97" i="4"/>
  <c r="AK98" i="4"/>
  <c r="AK99" i="4"/>
  <c r="AK100" i="4"/>
  <c r="AK101" i="4"/>
  <c r="AK102" i="4"/>
  <c r="AK103" i="4"/>
  <c r="AK104" i="4"/>
  <c r="AK105" i="4"/>
  <c r="AK106" i="4"/>
  <c r="AK107" i="4"/>
  <c r="AK108" i="4"/>
  <c r="AK109" i="4"/>
  <c r="AK110" i="4"/>
  <c r="AK111" i="4"/>
  <c r="AK112" i="4"/>
  <c r="AK113" i="4"/>
  <c r="AK114" i="4"/>
  <c r="AK115" i="4"/>
  <c r="AK116" i="4"/>
  <c r="AK117" i="4"/>
  <c r="AK118" i="4"/>
  <c r="AK119" i="4"/>
  <c r="AK120" i="4"/>
  <c r="AK121" i="4"/>
  <c r="AK122" i="4"/>
  <c r="AK123" i="4"/>
  <c r="AK124" i="4"/>
  <c r="AK125" i="4"/>
  <c r="AK126" i="4"/>
  <c r="AK127" i="4"/>
  <c r="AK128" i="4"/>
  <c r="AK129" i="4"/>
  <c r="AK130" i="4"/>
  <c r="AK131" i="4"/>
  <c r="AK132" i="4"/>
  <c r="AK133" i="4"/>
  <c r="AK134" i="4"/>
  <c r="AK135" i="4"/>
  <c r="AK96" i="4"/>
  <c r="AK94" i="4"/>
  <c r="AL94" i="4"/>
  <c r="AM94" i="4"/>
  <c r="AN94" i="4"/>
  <c r="AO94" i="4"/>
  <c r="AP94" i="4"/>
  <c r="AR94" i="4"/>
  <c r="AS94" i="4"/>
  <c r="AT94" i="4"/>
  <c r="AU94" i="4"/>
  <c r="AV94" i="4"/>
  <c r="AW94" i="4"/>
  <c r="AK85" i="4"/>
  <c r="AL85" i="4"/>
  <c r="AM85" i="4"/>
  <c r="AN85" i="4"/>
  <c r="AO85" i="4"/>
  <c r="AP85" i="4"/>
  <c r="AR85" i="4"/>
  <c r="AS85" i="4"/>
  <c r="AT85" i="4"/>
  <c r="AU85" i="4"/>
  <c r="AV85" i="4"/>
  <c r="AW85" i="4"/>
  <c r="AK76" i="4"/>
  <c r="AL76" i="4"/>
  <c r="AM76" i="4"/>
  <c r="AN76" i="4"/>
  <c r="AO76" i="4"/>
  <c r="AP76" i="4"/>
  <c r="AR76" i="4"/>
  <c r="AS76" i="4"/>
  <c r="AT76" i="4"/>
  <c r="AU76" i="4"/>
  <c r="AV76" i="4"/>
  <c r="AW76" i="4"/>
  <c r="AR67" i="4"/>
  <c r="AS67" i="4"/>
  <c r="AT67" i="4"/>
  <c r="AU67" i="4"/>
  <c r="AV67" i="4"/>
  <c r="AW67" i="4"/>
  <c r="AR58" i="4"/>
  <c r="AS58" i="4"/>
  <c r="AT58" i="4"/>
  <c r="AU58" i="4"/>
  <c r="AV58" i="4"/>
  <c r="AW58" i="4"/>
  <c r="AM58" i="4"/>
  <c r="AN58" i="4"/>
  <c r="AO58" i="4"/>
  <c r="AP58" i="4"/>
  <c r="AL58" i="4"/>
  <c r="AL59" i="4"/>
  <c r="AK58" i="4"/>
  <c r="AP67" i="4"/>
  <c r="AO67" i="4"/>
  <c r="AN67" i="4"/>
  <c r="AM67" i="4"/>
  <c r="AL67" i="4"/>
  <c r="AK67" i="4"/>
  <c r="AM63" i="4"/>
  <c r="AN63" i="4"/>
  <c r="AO63" i="4"/>
  <c r="AP63" i="4"/>
  <c r="AM64" i="4"/>
  <c r="AN64" i="4"/>
  <c r="AO64" i="4"/>
  <c r="AP64" i="4"/>
  <c r="AM65" i="4"/>
  <c r="AN65" i="4"/>
  <c r="AO65" i="4"/>
  <c r="AP65" i="4"/>
  <c r="AM66" i="4"/>
  <c r="AN66" i="4"/>
  <c r="AO66" i="4"/>
  <c r="AP66" i="4"/>
  <c r="AM68" i="4"/>
  <c r="AN68" i="4"/>
  <c r="AO68" i="4"/>
  <c r="AP68" i="4"/>
  <c r="AM69" i="4"/>
  <c r="AN69" i="4"/>
  <c r="AO69" i="4"/>
  <c r="AP69" i="4"/>
  <c r="AM70" i="4"/>
  <c r="AN70" i="4"/>
  <c r="AO70" i="4"/>
  <c r="AP70" i="4"/>
  <c r="AM71" i="4"/>
  <c r="AN71" i="4"/>
  <c r="AO71" i="4"/>
  <c r="AP71" i="4"/>
  <c r="AM72" i="4"/>
  <c r="AN72" i="4"/>
  <c r="AO72" i="4"/>
  <c r="AP72" i="4"/>
  <c r="AM73" i="4"/>
  <c r="AN73" i="4"/>
  <c r="AO73" i="4"/>
  <c r="AP73" i="4"/>
  <c r="AM74" i="4"/>
  <c r="AN74" i="4"/>
  <c r="AO74" i="4"/>
  <c r="AP74" i="4"/>
  <c r="AM75" i="4"/>
  <c r="AN75" i="4"/>
  <c r="AO75" i="4"/>
  <c r="AP75" i="4"/>
  <c r="AM77" i="4"/>
  <c r="AN77" i="4"/>
  <c r="AO77" i="4"/>
  <c r="AP77" i="4"/>
  <c r="AM78" i="4"/>
  <c r="AN78" i="4"/>
  <c r="AO78" i="4"/>
  <c r="AP78" i="4"/>
  <c r="AM79" i="4"/>
  <c r="AN79" i="4"/>
  <c r="AO79" i="4"/>
  <c r="AP79" i="4"/>
  <c r="AM80" i="4"/>
  <c r="AN80" i="4"/>
  <c r="AO80" i="4"/>
  <c r="AP80" i="4"/>
  <c r="AM81" i="4"/>
  <c r="AN81" i="4"/>
  <c r="AO81" i="4"/>
  <c r="AP81" i="4"/>
  <c r="AM82" i="4"/>
  <c r="AN82" i="4"/>
  <c r="AO82" i="4"/>
  <c r="AP82" i="4"/>
  <c r="AM83" i="4"/>
  <c r="AN83" i="4"/>
  <c r="AO83" i="4"/>
  <c r="AP83" i="4"/>
  <c r="AM84" i="4"/>
  <c r="AN84" i="4"/>
  <c r="AO84" i="4"/>
  <c r="AP84" i="4"/>
  <c r="AM86" i="4"/>
  <c r="AN86" i="4"/>
  <c r="AO86" i="4"/>
  <c r="AP86" i="4"/>
  <c r="AM87" i="4"/>
  <c r="AN87" i="4"/>
  <c r="AO87" i="4"/>
  <c r="AP87" i="4"/>
  <c r="AM88" i="4"/>
  <c r="AN88" i="4"/>
  <c r="AO88" i="4"/>
  <c r="AP88" i="4"/>
  <c r="AM89" i="4"/>
  <c r="AN89" i="4"/>
  <c r="AO89" i="4"/>
  <c r="AP89" i="4"/>
  <c r="AM90" i="4"/>
  <c r="AN90" i="4"/>
  <c r="AO90" i="4"/>
  <c r="AP90" i="4"/>
  <c r="AM91" i="4"/>
  <c r="AN91" i="4"/>
  <c r="AO91" i="4"/>
  <c r="AP91" i="4"/>
  <c r="AM92" i="4"/>
  <c r="AN92" i="4"/>
  <c r="AO92" i="4"/>
  <c r="AP92" i="4"/>
  <c r="AM93" i="4"/>
  <c r="AN93" i="4"/>
  <c r="AO93" i="4"/>
  <c r="AP93" i="4"/>
  <c r="AL63" i="4"/>
  <c r="AL64" i="4"/>
  <c r="AL65" i="4"/>
  <c r="AL66" i="4"/>
  <c r="AL68" i="4"/>
  <c r="AL69" i="4"/>
  <c r="AL70" i="4"/>
  <c r="AL71" i="4"/>
  <c r="AL72" i="4"/>
  <c r="AL73" i="4"/>
  <c r="AL74" i="4"/>
  <c r="AL75" i="4"/>
  <c r="AL77" i="4"/>
  <c r="AL78" i="4"/>
  <c r="AL79" i="4"/>
  <c r="AL80" i="4"/>
  <c r="AL81" i="4"/>
  <c r="AL82" i="4"/>
  <c r="AL83" i="4"/>
  <c r="AL84" i="4"/>
  <c r="AL86" i="4"/>
  <c r="AL87" i="4"/>
  <c r="AL88" i="4"/>
  <c r="AL89" i="4"/>
  <c r="AL90" i="4"/>
  <c r="AL91" i="4"/>
  <c r="AL92" i="4"/>
  <c r="AL93" i="4"/>
  <c r="AK63" i="4"/>
  <c r="AK64" i="4"/>
  <c r="AK65" i="4"/>
  <c r="AK66" i="4"/>
  <c r="AK68" i="4"/>
  <c r="AK69" i="4"/>
  <c r="AK70" i="4"/>
  <c r="AK71" i="4"/>
  <c r="AK72" i="4"/>
  <c r="AK73" i="4"/>
  <c r="AK74" i="4"/>
  <c r="AK75" i="4"/>
  <c r="AK77" i="4"/>
  <c r="AK78" i="4"/>
  <c r="AK79" i="4"/>
  <c r="AK80" i="4"/>
  <c r="AK81" i="4"/>
  <c r="AK82" i="4"/>
  <c r="AK83" i="4"/>
  <c r="AK84" i="4"/>
  <c r="AK86" i="4"/>
  <c r="AK87" i="4"/>
  <c r="AK88" i="4"/>
  <c r="AK89" i="4"/>
  <c r="AK90" i="4"/>
  <c r="AK91" i="4"/>
  <c r="AK92" i="4"/>
  <c r="AK93" i="4"/>
  <c r="AR63" i="4"/>
  <c r="AS63" i="4"/>
  <c r="AT63" i="4"/>
  <c r="AU63" i="4"/>
  <c r="AV63" i="4"/>
  <c r="AW63" i="4"/>
  <c r="AR64" i="4"/>
  <c r="AS64" i="4"/>
  <c r="AT64" i="4"/>
  <c r="AU64" i="4"/>
  <c r="AV64" i="4"/>
  <c r="AW64" i="4"/>
  <c r="AR65" i="4"/>
  <c r="AS65" i="4"/>
  <c r="AT65" i="4"/>
  <c r="AU65" i="4"/>
  <c r="AV65" i="4"/>
  <c r="AW65" i="4"/>
  <c r="AR66" i="4"/>
  <c r="AS66" i="4"/>
  <c r="AT66" i="4"/>
  <c r="AU66" i="4"/>
  <c r="AV66" i="4"/>
  <c r="AW66" i="4"/>
  <c r="AR68" i="4"/>
  <c r="AS68" i="4"/>
  <c r="AT68" i="4"/>
  <c r="AU68" i="4"/>
  <c r="AV68" i="4"/>
  <c r="AW68" i="4"/>
  <c r="AR69" i="4"/>
  <c r="AS69" i="4"/>
  <c r="AT69" i="4"/>
  <c r="AU69" i="4"/>
  <c r="AV69" i="4"/>
  <c r="AW69" i="4"/>
  <c r="AR70" i="4"/>
  <c r="AS70" i="4"/>
  <c r="AT70" i="4"/>
  <c r="AU70" i="4"/>
  <c r="AV70" i="4"/>
  <c r="AW70" i="4"/>
  <c r="AR71" i="4"/>
  <c r="AS71" i="4"/>
  <c r="AT71" i="4"/>
  <c r="AU71" i="4"/>
  <c r="AV71" i="4"/>
  <c r="AW71" i="4"/>
  <c r="AR72" i="4"/>
  <c r="AS72" i="4"/>
  <c r="AT72" i="4"/>
  <c r="AU72" i="4"/>
  <c r="AV72" i="4"/>
  <c r="AW72" i="4"/>
  <c r="AR73" i="4"/>
  <c r="AS73" i="4"/>
  <c r="AT73" i="4"/>
  <c r="AU73" i="4"/>
  <c r="AV73" i="4"/>
  <c r="AW73" i="4"/>
  <c r="AR74" i="4"/>
  <c r="AS74" i="4"/>
  <c r="AT74" i="4"/>
  <c r="AU74" i="4"/>
  <c r="AV74" i="4"/>
  <c r="AW74" i="4"/>
  <c r="AR75" i="4"/>
  <c r="AS75" i="4"/>
  <c r="AT75" i="4"/>
  <c r="AU75" i="4"/>
  <c r="AV75" i="4"/>
  <c r="AW75" i="4"/>
  <c r="AR77" i="4"/>
  <c r="AS77" i="4"/>
  <c r="AT77" i="4"/>
  <c r="AU77" i="4"/>
  <c r="AV77" i="4"/>
  <c r="AW77" i="4"/>
  <c r="AR78" i="4"/>
  <c r="AS78" i="4"/>
  <c r="AT78" i="4"/>
  <c r="AU78" i="4"/>
  <c r="AV78" i="4"/>
  <c r="AW78" i="4"/>
  <c r="AR79" i="4"/>
  <c r="AS79" i="4"/>
  <c r="AT79" i="4"/>
  <c r="AU79" i="4"/>
  <c r="AV79" i="4"/>
  <c r="AW79" i="4"/>
  <c r="AR80" i="4"/>
  <c r="AS80" i="4"/>
  <c r="AT80" i="4"/>
  <c r="AU80" i="4"/>
  <c r="AV80" i="4"/>
  <c r="AW80" i="4"/>
  <c r="AR81" i="4"/>
  <c r="AS81" i="4"/>
  <c r="AT81" i="4"/>
  <c r="AU81" i="4"/>
  <c r="AV81" i="4"/>
  <c r="AW81" i="4"/>
  <c r="AR82" i="4"/>
  <c r="AS82" i="4"/>
  <c r="AT82" i="4"/>
  <c r="AU82" i="4"/>
  <c r="AV82" i="4"/>
  <c r="AW82" i="4"/>
  <c r="AR83" i="4"/>
  <c r="AS83" i="4"/>
  <c r="AT83" i="4"/>
  <c r="AU83" i="4"/>
  <c r="AV83" i="4"/>
  <c r="AW83" i="4"/>
  <c r="AR84" i="4"/>
  <c r="AS84" i="4"/>
  <c r="AT84" i="4"/>
  <c r="AU84" i="4"/>
  <c r="AV84" i="4"/>
  <c r="AW84" i="4"/>
  <c r="AR86" i="4"/>
  <c r="AS86" i="4"/>
  <c r="AT86" i="4"/>
  <c r="AU86" i="4"/>
  <c r="AV86" i="4"/>
  <c r="AW86" i="4"/>
  <c r="AR87" i="4"/>
  <c r="AS87" i="4"/>
  <c r="AT87" i="4"/>
  <c r="AU87" i="4"/>
  <c r="AV87" i="4"/>
  <c r="AW87" i="4"/>
  <c r="AR88" i="4"/>
  <c r="AS88" i="4"/>
  <c r="AT88" i="4"/>
  <c r="AU88" i="4"/>
  <c r="AV88" i="4"/>
  <c r="AW88" i="4"/>
  <c r="AR89" i="4"/>
  <c r="AS89" i="4"/>
  <c r="AT89" i="4"/>
  <c r="AU89" i="4"/>
  <c r="AV89" i="4"/>
  <c r="AW89" i="4"/>
  <c r="AR90" i="4"/>
  <c r="AS90" i="4"/>
  <c r="AT90" i="4"/>
  <c r="AU90" i="4"/>
  <c r="AV90" i="4"/>
  <c r="AW90" i="4"/>
  <c r="AR91" i="4"/>
  <c r="AS91" i="4"/>
  <c r="AT91" i="4"/>
  <c r="AU91" i="4"/>
  <c r="AV91" i="4"/>
  <c r="AW91" i="4"/>
  <c r="AR92" i="4"/>
  <c r="AS92" i="4"/>
  <c r="AT92" i="4"/>
  <c r="AU92" i="4"/>
  <c r="AV92" i="4"/>
  <c r="AW92" i="4"/>
  <c r="AR93" i="4"/>
  <c r="AS93" i="4"/>
  <c r="AT93" i="4"/>
  <c r="AU93" i="4"/>
  <c r="AV93" i="4"/>
  <c r="AW93" i="4"/>
  <c r="AR96" i="4"/>
  <c r="AS96" i="4"/>
  <c r="AT96" i="4"/>
  <c r="AU96" i="4"/>
  <c r="AV96" i="4"/>
  <c r="AW96" i="4"/>
  <c r="AR97" i="4"/>
  <c r="AS97" i="4"/>
  <c r="AT97" i="4"/>
  <c r="AU97" i="4"/>
  <c r="AV97" i="4"/>
  <c r="AW97" i="4"/>
  <c r="AR98" i="4"/>
  <c r="AS98" i="4"/>
  <c r="AT98" i="4"/>
  <c r="AU98" i="4"/>
  <c r="AV98" i="4"/>
  <c r="AW98" i="4"/>
  <c r="AR99" i="4"/>
  <c r="AS99" i="4"/>
  <c r="AT99" i="4"/>
  <c r="AU99" i="4"/>
  <c r="AV99" i="4"/>
  <c r="AW99" i="4"/>
  <c r="AR100" i="4"/>
  <c r="AS100" i="4"/>
  <c r="AT100" i="4"/>
  <c r="AU100" i="4"/>
  <c r="AV100" i="4"/>
  <c r="AW100" i="4"/>
  <c r="AR101" i="4"/>
  <c r="AS101" i="4"/>
  <c r="AT101" i="4"/>
  <c r="AU101" i="4"/>
  <c r="AV101" i="4"/>
  <c r="AW101" i="4"/>
  <c r="AR102" i="4"/>
  <c r="AS102" i="4"/>
  <c r="AT102" i="4"/>
  <c r="AU102" i="4"/>
  <c r="AV102" i="4"/>
  <c r="AW102" i="4"/>
  <c r="AR103" i="4"/>
  <c r="AS103" i="4"/>
  <c r="AT103" i="4"/>
  <c r="AU103" i="4"/>
  <c r="AV103" i="4"/>
  <c r="AW103" i="4"/>
  <c r="AR104" i="4"/>
  <c r="AS104" i="4"/>
  <c r="AT104" i="4"/>
  <c r="AU104" i="4"/>
  <c r="AV104" i="4"/>
  <c r="AW104" i="4"/>
  <c r="AR105" i="4"/>
  <c r="AS105" i="4"/>
  <c r="AT105" i="4"/>
  <c r="AU105" i="4"/>
  <c r="AV105" i="4"/>
  <c r="AW105" i="4"/>
  <c r="AR106" i="4"/>
  <c r="AS106" i="4"/>
  <c r="AT106" i="4"/>
  <c r="AU106" i="4"/>
  <c r="AV106" i="4"/>
  <c r="AW106" i="4"/>
  <c r="AR107" i="4"/>
  <c r="AS107" i="4"/>
  <c r="AT107" i="4"/>
  <c r="AU107" i="4"/>
  <c r="AV107" i="4"/>
  <c r="AW107" i="4"/>
  <c r="AR108" i="4"/>
  <c r="AS108" i="4"/>
  <c r="AT108" i="4"/>
  <c r="AU108" i="4"/>
  <c r="AV108" i="4"/>
  <c r="AW108" i="4"/>
  <c r="AR109" i="4"/>
  <c r="AS109" i="4"/>
  <c r="AT109" i="4"/>
  <c r="AU109" i="4"/>
  <c r="AV109" i="4"/>
  <c r="AW109" i="4"/>
  <c r="AR110" i="4"/>
  <c r="AS110" i="4"/>
  <c r="AT110" i="4"/>
  <c r="AU110" i="4"/>
  <c r="AV110" i="4"/>
  <c r="AW110" i="4"/>
  <c r="AR111" i="4"/>
  <c r="AS111" i="4"/>
  <c r="AT111" i="4"/>
  <c r="AU111" i="4"/>
  <c r="AV111" i="4"/>
  <c r="AW111" i="4"/>
  <c r="AR112" i="4"/>
  <c r="AS112" i="4"/>
  <c r="AT112" i="4"/>
  <c r="AU112" i="4"/>
  <c r="AV112" i="4"/>
  <c r="AW112" i="4"/>
  <c r="AR113" i="4"/>
  <c r="AS113" i="4"/>
  <c r="AT113" i="4"/>
  <c r="AU113" i="4"/>
  <c r="AV113" i="4"/>
  <c r="AW113" i="4"/>
  <c r="AR114" i="4"/>
  <c r="AS114" i="4"/>
  <c r="AT114" i="4"/>
  <c r="AU114" i="4"/>
  <c r="AV114" i="4"/>
  <c r="AW114" i="4"/>
  <c r="AR115" i="4"/>
  <c r="AS115" i="4"/>
  <c r="AT115" i="4"/>
  <c r="AU115" i="4"/>
  <c r="AV115" i="4"/>
  <c r="AW115" i="4"/>
  <c r="AR116" i="4"/>
  <c r="AS116" i="4"/>
  <c r="AT116" i="4"/>
  <c r="AU116" i="4"/>
  <c r="AV116" i="4"/>
  <c r="AW116" i="4"/>
  <c r="AR117" i="4"/>
  <c r="AS117" i="4"/>
  <c r="AT117" i="4"/>
  <c r="AU117" i="4"/>
  <c r="AV117" i="4"/>
  <c r="AW117" i="4"/>
  <c r="AR118" i="4"/>
  <c r="AS118" i="4"/>
  <c r="AT118" i="4"/>
  <c r="AU118" i="4"/>
  <c r="AV118" i="4"/>
  <c r="AW118" i="4"/>
  <c r="AR119" i="4"/>
  <c r="AS119" i="4"/>
  <c r="AT119" i="4"/>
  <c r="AU119" i="4"/>
  <c r="AV119" i="4"/>
  <c r="AW119" i="4"/>
  <c r="AR120" i="4"/>
  <c r="AS120" i="4"/>
  <c r="AT120" i="4"/>
  <c r="AU120" i="4"/>
  <c r="AV120" i="4"/>
  <c r="AW120" i="4"/>
  <c r="AR121" i="4"/>
  <c r="AS121" i="4"/>
  <c r="AT121" i="4"/>
  <c r="AU121" i="4"/>
  <c r="AV121" i="4"/>
  <c r="AW121" i="4"/>
  <c r="AR122" i="4"/>
  <c r="AS122" i="4"/>
  <c r="AT122" i="4"/>
  <c r="AU122" i="4"/>
  <c r="AV122" i="4"/>
  <c r="AW122" i="4"/>
  <c r="AR123" i="4"/>
  <c r="AS123" i="4"/>
  <c r="AT123" i="4"/>
  <c r="AU123" i="4"/>
  <c r="AV123" i="4"/>
  <c r="AW123" i="4"/>
  <c r="AR124" i="4"/>
  <c r="AS124" i="4"/>
  <c r="AT124" i="4"/>
  <c r="AU124" i="4"/>
  <c r="AV124" i="4"/>
  <c r="AW124" i="4"/>
  <c r="AR125" i="4"/>
  <c r="AS125" i="4"/>
  <c r="AT125" i="4"/>
  <c r="AU125" i="4"/>
  <c r="AV125" i="4"/>
  <c r="AW125" i="4"/>
  <c r="AR126" i="4"/>
  <c r="AS126" i="4"/>
  <c r="AT126" i="4"/>
  <c r="AU126" i="4"/>
  <c r="AV126" i="4"/>
  <c r="AW126" i="4"/>
  <c r="AR127" i="4"/>
  <c r="AS127" i="4"/>
  <c r="AT127" i="4"/>
  <c r="AU127" i="4"/>
  <c r="AV127" i="4"/>
  <c r="AW127" i="4"/>
  <c r="AR128" i="4"/>
  <c r="AS128" i="4"/>
  <c r="AT128" i="4"/>
  <c r="AU128" i="4"/>
  <c r="AV128" i="4"/>
  <c r="AW128" i="4"/>
  <c r="AR129" i="4"/>
  <c r="AS129" i="4"/>
  <c r="AT129" i="4"/>
  <c r="AU129" i="4"/>
  <c r="AV129" i="4"/>
  <c r="AW129" i="4"/>
  <c r="AR130" i="4"/>
  <c r="AS130" i="4"/>
  <c r="AT130" i="4"/>
  <c r="AU130" i="4"/>
  <c r="AV130" i="4"/>
  <c r="AW130" i="4"/>
  <c r="AR131" i="4"/>
  <c r="AS131" i="4"/>
  <c r="AT131" i="4"/>
  <c r="AU131" i="4"/>
  <c r="AV131" i="4"/>
  <c r="AW131" i="4"/>
  <c r="AR132" i="4"/>
  <c r="AS132" i="4"/>
  <c r="AT132" i="4"/>
  <c r="AU132" i="4"/>
  <c r="AV132" i="4"/>
  <c r="AW132" i="4"/>
  <c r="AR133" i="4"/>
  <c r="AS133" i="4"/>
  <c r="AT133" i="4"/>
  <c r="AU133" i="4"/>
  <c r="AV133" i="4"/>
  <c r="AW133" i="4"/>
  <c r="AR134" i="4"/>
  <c r="AS134" i="4"/>
  <c r="AT134" i="4"/>
  <c r="AU134" i="4"/>
  <c r="AV134" i="4"/>
  <c r="AW134" i="4"/>
  <c r="AR135" i="4"/>
  <c r="AS135" i="4"/>
  <c r="AT135" i="4"/>
  <c r="AU135" i="4"/>
  <c r="AV135" i="4"/>
  <c r="AW135" i="4"/>
  <c r="AR137" i="4"/>
  <c r="AS137" i="4"/>
  <c r="AT137" i="4"/>
  <c r="AU137" i="4"/>
  <c r="AV137" i="4"/>
  <c r="AW137" i="4"/>
  <c r="AR138" i="4"/>
  <c r="AS138" i="4"/>
  <c r="AT138" i="4"/>
  <c r="AU138" i="4"/>
  <c r="AV138" i="4"/>
  <c r="AW138" i="4"/>
  <c r="AR139" i="4"/>
  <c r="AS139" i="4"/>
  <c r="AT139" i="4"/>
  <c r="AU139" i="4"/>
  <c r="AV139" i="4"/>
  <c r="AW139" i="4"/>
  <c r="AR140" i="4"/>
  <c r="AS140" i="4"/>
  <c r="AT140" i="4"/>
  <c r="AU140" i="4"/>
  <c r="AV140" i="4"/>
  <c r="AW140" i="4"/>
  <c r="AR141" i="4"/>
  <c r="AS141" i="4"/>
  <c r="AT141" i="4"/>
  <c r="AU141" i="4"/>
  <c r="AV141" i="4"/>
  <c r="AW141" i="4"/>
  <c r="AR142" i="4"/>
  <c r="AS142" i="4"/>
  <c r="AT142" i="4"/>
  <c r="AU142" i="4"/>
  <c r="AV142" i="4"/>
  <c r="AW142" i="4"/>
  <c r="AR143" i="4"/>
  <c r="AS143" i="4"/>
  <c r="AT143" i="4"/>
  <c r="AU143" i="4"/>
  <c r="AV143" i="4"/>
  <c r="AW143" i="4"/>
  <c r="AR144" i="4"/>
  <c r="AS144" i="4"/>
  <c r="AT144" i="4"/>
  <c r="AU144" i="4"/>
  <c r="AV144" i="4"/>
  <c r="AW144" i="4"/>
  <c r="AR145" i="4"/>
  <c r="AS145" i="4"/>
  <c r="AT145" i="4"/>
  <c r="AU145" i="4"/>
  <c r="AV145" i="4"/>
  <c r="AW145" i="4"/>
  <c r="AR146" i="4"/>
  <c r="AS146" i="4"/>
  <c r="AT146" i="4"/>
  <c r="AU146" i="4"/>
  <c r="AV146" i="4"/>
  <c r="AW146" i="4"/>
  <c r="AR147" i="4"/>
  <c r="AS147" i="4"/>
  <c r="AT147" i="4"/>
  <c r="AU147" i="4"/>
  <c r="AV147" i="4"/>
  <c r="AW147" i="4"/>
  <c r="AR148" i="4"/>
  <c r="AS148" i="4"/>
  <c r="AT148" i="4"/>
  <c r="AU148" i="4"/>
  <c r="AV148" i="4"/>
  <c r="AW148" i="4"/>
  <c r="AR149" i="4"/>
  <c r="AS149" i="4"/>
  <c r="AT149" i="4"/>
  <c r="AU149" i="4"/>
  <c r="AV149" i="4"/>
  <c r="AW149" i="4"/>
  <c r="AR150" i="4"/>
  <c r="AS150" i="4"/>
  <c r="AT150" i="4"/>
  <c r="AU150" i="4"/>
  <c r="AV150" i="4"/>
  <c r="AW150" i="4"/>
  <c r="AR151" i="4"/>
  <c r="AS151" i="4"/>
  <c r="AT151" i="4"/>
  <c r="AU151" i="4"/>
  <c r="AV151" i="4"/>
  <c r="AW151" i="4"/>
  <c r="AR152" i="4"/>
  <c r="AS152" i="4"/>
  <c r="AT152" i="4"/>
  <c r="AU152" i="4"/>
  <c r="AV152" i="4"/>
  <c r="AW152" i="4"/>
  <c r="AR153" i="4"/>
  <c r="AS153" i="4"/>
  <c r="AT153" i="4"/>
  <c r="AU153" i="4"/>
  <c r="AV153" i="4"/>
  <c r="AW153" i="4"/>
  <c r="AR154" i="4"/>
  <c r="AS154" i="4"/>
  <c r="AT154" i="4"/>
  <c r="AU154" i="4"/>
  <c r="AV154" i="4"/>
  <c r="AW154" i="4"/>
  <c r="AR155" i="4"/>
  <c r="AS155" i="4"/>
  <c r="AT155" i="4"/>
  <c r="AU155" i="4"/>
  <c r="AV155" i="4"/>
  <c r="AW155" i="4"/>
  <c r="AR156" i="4"/>
  <c r="AS156" i="4"/>
  <c r="AT156" i="4"/>
  <c r="AU156" i="4"/>
  <c r="AV156" i="4"/>
  <c r="AW156" i="4"/>
  <c r="AR157" i="4"/>
  <c r="AS157" i="4"/>
  <c r="AT157" i="4"/>
  <c r="AU157" i="4"/>
  <c r="AV157" i="4"/>
  <c r="AW157" i="4"/>
  <c r="AR158" i="4"/>
  <c r="AS158" i="4"/>
  <c r="AT158" i="4"/>
  <c r="AU158" i="4"/>
  <c r="AV158" i="4"/>
  <c r="AW158" i="4"/>
  <c r="AR159" i="4"/>
  <c r="AS159" i="4"/>
  <c r="AT159" i="4"/>
  <c r="AU159" i="4"/>
  <c r="AV159" i="4"/>
  <c r="AW159" i="4"/>
  <c r="AR160" i="4"/>
  <c r="AS160" i="4"/>
  <c r="AT160" i="4"/>
  <c r="AU160" i="4"/>
  <c r="AV160" i="4"/>
  <c r="AW160" i="4"/>
  <c r="AR161" i="4"/>
  <c r="AS161" i="4"/>
  <c r="AT161" i="4"/>
  <c r="AU161" i="4"/>
  <c r="AV161" i="4"/>
  <c r="AW161" i="4"/>
  <c r="AR162" i="4"/>
  <c r="AS162" i="4"/>
  <c r="AT162" i="4"/>
  <c r="AU162" i="4"/>
  <c r="AV162" i="4"/>
  <c r="AW162" i="4"/>
  <c r="AR163" i="4"/>
  <c r="AS163" i="4"/>
  <c r="AT163" i="4"/>
  <c r="AU163" i="4"/>
  <c r="AV163" i="4"/>
  <c r="AW163" i="4"/>
  <c r="AR164" i="4"/>
  <c r="AS164" i="4"/>
  <c r="AT164" i="4"/>
  <c r="AU164" i="4"/>
  <c r="AV164" i="4"/>
  <c r="AW164" i="4"/>
  <c r="AR165" i="4"/>
  <c r="AS165" i="4"/>
  <c r="AT165" i="4"/>
  <c r="AU165" i="4"/>
  <c r="AV165" i="4"/>
  <c r="AW165" i="4"/>
  <c r="AR166" i="4"/>
  <c r="AS166" i="4"/>
  <c r="AT166" i="4"/>
  <c r="AU166" i="4"/>
  <c r="AV166" i="4"/>
  <c r="AW166" i="4"/>
  <c r="AR167" i="4"/>
  <c r="AS167" i="4"/>
  <c r="AT167" i="4"/>
  <c r="AU167" i="4"/>
  <c r="AV167" i="4"/>
  <c r="AW167" i="4"/>
  <c r="AR168" i="4"/>
  <c r="AS168" i="4"/>
  <c r="AT168" i="4"/>
  <c r="AU168" i="4"/>
  <c r="AV168" i="4"/>
  <c r="AW168" i="4"/>
  <c r="AR169" i="4"/>
  <c r="AS169" i="4"/>
  <c r="AT169" i="4"/>
  <c r="AU169" i="4"/>
  <c r="AV169" i="4"/>
  <c r="AW169" i="4"/>
  <c r="AR170" i="4"/>
  <c r="AS170" i="4"/>
  <c r="AT170" i="4"/>
  <c r="AU170" i="4"/>
  <c r="AV170" i="4"/>
  <c r="AW170" i="4"/>
  <c r="AR171" i="4"/>
  <c r="AS171" i="4"/>
  <c r="AT171" i="4"/>
  <c r="AU171" i="4"/>
  <c r="AV171" i="4"/>
  <c r="AW171" i="4"/>
  <c r="AR173" i="4"/>
  <c r="AS173" i="4"/>
  <c r="AT173" i="4"/>
  <c r="AU173" i="4"/>
  <c r="AV173" i="4"/>
  <c r="AW173" i="4"/>
  <c r="AR174" i="4"/>
  <c r="AS174" i="4"/>
  <c r="AT174" i="4"/>
  <c r="AU174" i="4"/>
  <c r="AV174" i="4"/>
  <c r="AW174" i="4"/>
  <c r="AR175" i="4"/>
  <c r="AS175" i="4"/>
  <c r="AT175" i="4"/>
  <c r="AU175" i="4"/>
  <c r="AV175" i="4"/>
  <c r="AW175" i="4"/>
  <c r="AR176" i="4"/>
  <c r="AS176" i="4"/>
  <c r="AT176" i="4"/>
  <c r="AU176" i="4"/>
  <c r="AV176" i="4"/>
  <c r="AW176" i="4"/>
  <c r="AR177" i="4"/>
  <c r="AS177" i="4"/>
  <c r="AT177" i="4"/>
  <c r="AU177" i="4"/>
  <c r="AV177" i="4"/>
  <c r="AW177" i="4"/>
  <c r="AR178" i="4"/>
  <c r="AS178" i="4"/>
  <c r="AT178" i="4"/>
  <c r="AU178" i="4"/>
  <c r="AV178" i="4"/>
  <c r="AW178" i="4"/>
  <c r="AR179" i="4"/>
  <c r="AS179" i="4"/>
  <c r="AT179" i="4"/>
  <c r="AU179" i="4"/>
  <c r="AV179" i="4"/>
  <c r="AW179" i="4"/>
  <c r="AR180" i="4"/>
  <c r="AS180" i="4"/>
  <c r="AT180" i="4"/>
  <c r="AU180" i="4"/>
  <c r="AV180" i="4"/>
  <c r="AW180" i="4"/>
  <c r="AR181" i="4"/>
  <c r="AS181" i="4"/>
  <c r="AT181" i="4"/>
  <c r="AU181" i="4"/>
  <c r="AV181" i="4"/>
  <c r="AW181" i="4"/>
  <c r="AR182" i="4"/>
  <c r="AS182" i="4"/>
  <c r="AT182" i="4"/>
  <c r="AU182" i="4"/>
  <c r="AV182" i="4"/>
  <c r="AW182" i="4"/>
  <c r="AR183" i="4"/>
  <c r="AS183" i="4"/>
  <c r="AT183" i="4"/>
  <c r="AU183" i="4"/>
  <c r="AV183" i="4"/>
  <c r="AW183" i="4"/>
  <c r="AR184" i="4"/>
  <c r="AS184" i="4"/>
  <c r="AT184" i="4"/>
  <c r="AU184" i="4"/>
  <c r="AV184" i="4"/>
  <c r="AW184" i="4"/>
  <c r="AR185" i="4"/>
  <c r="AS185" i="4"/>
  <c r="AT185" i="4"/>
  <c r="AU185" i="4"/>
  <c r="AV185" i="4"/>
  <c r="AW185" i="4"/>
  <c r="AR186" i="4"/>
  <c r="AS186" i="4"/>
  <c r="AT186" i="4"/>
  <c r="AU186" i="4"/>
  <c r="AV186" i="4"/>
  <c r="AW186" i="4"/>
  <c r="AR187" i="4"/>
  <c r="AS187" i="4"/>
  <c r="AT187" i="4"/>
  <c r="AU187" i="4"/>
  <c r="AV187" i="4"/>
  <c r="AW187" i="4"/>
  <c r="AR188" i="4"/>
  <c r="AS188" i="4"/>
  <c r="AT188" i="4"/>
  <c r="AU188" i="4"/>
  <c r="AV188" i="4"/>
  <c r="AW188" i="4"/>
  <c r="AR189" i="4"/>
  <c r="AS189" i="4"/>
  <c r="AT189" i="4"/>
  <c r="AU189" i="4"/>
  <c r="AV189" i="4"/>
  <c r="AW189" i="4"/>
  <c r="AR190" i="4"/>
  <c r="AS190" i="4"/>
  <c r="AT190" i="4"/>
  <c r="AU190" i="4"/>
  <c r="AV190" i="4"/>
  <c r="AW190" i="4"/>
  <c r="AR191" i="4"/>
  <c r="AS191" i="4"/>
  <c r="AT191" i="4"/>
  <c r="AU191" i="4"/>
  <c r="AV191" i="4"/>
  <c r="AW191" i="4"/>
  <c r="AR192" i="4"/>
  <c r="AS192" i="4"/>
  <c r="AT192" i="4"/>
  <c r="AU192" i="4"/>
  <c r="AV192" i="4"/>
  <c r="AW192" i="4"/>
  <c r="AR193" i="4"/>
  <c r="AS193" i="4"/>
  <c r="AT193" i="4"/>
  <c r="AU193" i="4"/>
  <c r="AV193" i="4"/>
  <c r="AW193" i="4"/>
  <c r="AR194" i="4"/>
  <c r="AS194" i="4"/>
  <c r="AT194" i="4"/>
  <c r="AU194" i="4"/>
  <c r="AV194" i="4"/>
  <c r="AW194" i="4"/>
  <c r="AR195" i="4"/>
  <c r="AS195" i="4"/>
  <c r="AT195" i="4"/>
  <c r="AU195" i="4"/>
  <c r="AV195" i="4"/>
  <c r="AW195" i="4"/>
  <c r="AR196" i="4"/>
  <c r="AS196" i="4"/>
  <c r="AT196" i="4"/>
  <c r="AU196" i="4"/>
  <c r="AV196" i="4"/>
  <c r="AW196" i="4"/>
  <c r="AR197" i="4"/>
  <c r="AS197" i="4"/>
  <c r="AT197" i="4"/>
  <c r="AU197" i="4"/>
  <c r="AV197" i="4"/>
  <c r="AW197" i="4"/>
  <c r="AR198" i="4"/>
  <c r="AS198" i="4"/>
  <c r="AT198" i="4"/>
  <c r="AU198" i="4"/>
  <c r="AV198" i="4"/>
  <c r="AW198" i="4"/>
  <c r="AR199" i="4"/>
  <c r="AS199" i="4"/>
  <c r="AT199" i="4"/>
  <c r="AU199" i="4"/>
  <c r="AV199" i="4"/>
  <c r="AW199" i="4"/>
  <c r="AR200" i="4"/>
  <c r="AS200" i="4"/>
  <c r="AT200" i="4"/>
  <c r="AU200" i="4"/>
  <c r="AV200" i="4"/>
  <c r="AW200" i="4"/>
  <c r="AR201" i="4"/>
  <c r="AS201" i="4"/>
  <c r="AT201" i="4"/>
  <c r="AU201" i="4"/>
  <c r="AV201" i="4"/>
  <c r="AW201" i="4"/>
  <c r="AR202" i="4"/>
  <c r="AS202" i="4"/>
  <c r="AT202" i="4"/>
  <c r="AU202" i="4"/>
  <c r="AV202" i="4"/>
  <c r="AW202" i="4"/>
  <c r="AR203" i="4"/>
  <c r="AS203" i="4"/>
  <c r="AT203" i="4"/>
  <c r="AU203" i="4"/>
  <c r="AV203" i="4"/>
  <c r="AW203" i="4"/>
  <c r="AR204" i="4"/>
  <c r="AS204" i="4"/>
  <c r="AT204" i="4"/>
  <c r="AU204" i="4"/>
  <c r="AV204" i="4"/>
  <c r="AW204" i="4"/>
  <c r="AR205" i="4"/>
  <c r="AS205" i="4"/>
  <c r="AT205" i="4"/>
  <c r="AU205" i="4"/>
  <c r="AV205" i="4"/>
  <c r="AW205" i="4"/>
  <c r="AR206" i="4"/>
  <c r="AS206" i="4"/>
  <c r="AT206" i="4"/>
  <c r="AU206" i="4"/>
  <c r="AV206" i="4"/>
  <c r="AW206" i="4"/>
  <c r="AR207" i="4"/>
  <c r="AS207" i="4"/>
  <c r="AT207" i="4"/>
  <c r="AU207" i="4"/>
  <c r="AV207" i="4"/>
  <c r="AW207" i="4"/>
  <c r="AR208" i="4"/>
  <c r="AS208" i="4"/>
  <c r="AT208" i="4"/>
  <c r="AU208" i="4"/>
  <c r="AV208" i="4"/>
  <c r="AW208" i="4"/>
  <c r="AR209" i="4"/>
  <c r="AS209" i="4"/>
  <c r="AT209" i="4"/>
  <c r="AU209" i="4"/>
  <c r="AV209" i="4"/>
  <c r="AW209" i="4"/>
  <c r="AR210" i="4"/>
  <c r="AS210" i="4"/>
  <c r="AT210" i="4"/>
  <c r="AU210" i="4"/>
  <c r="AV210" i="4"/>
  <c r="AW210" i="4"/>
  <c r="AR211" i="4"/>
  <c r="AS211" i="4"/>
  <c r="AT211" i="4"/>
  <c r="AU211" i="4"/>
  <c r="AV211" i="4"/>
  <c r="AW211" i="4"/>
  <c r="AR212" i="4"/>
  <c r="AS212" i="4"/>
  <c r="AT212" i="4"/>
  <c r="AU212" i="4"/>
  <c r="AV212" i="4"/>
  <c r="AW212" i="4"/>
  <c r="AM62" i="4"/>
  <c r="AP62" i="4"/>
  <c r="AV62" i="4"/>
  <c r="AW62" i="4"/>
  <c r="AL62" i="4"/>
  <c r="AO62" i="4"/>
  <c r="AT62" i="4"/>
  <c r="AU62" i="4"/>
  <c r="AK62" i="4"/>
  <c r="AN62" i="4"/>
  <c r="AR62" i="4"/>
  <c r="AS62" i="4"/>
  <c r="AM61" i="4"/>
  <c r="AP61" i="4"/>
  <c r="AV61" i="4"/>
  <c r="AW61" i="4"/>
  <c r="AL61" i="4"/>
  <c r="AO61" i="4"/>
  <c r="AT61" i="4"/>
  <c r="AU61" i="4"/>
  <c r="AK61" i="4"/>
  <c r="AN61" i="4"/>
  <c r="AR61" i="4"/>
  <c r="AS61" i="4"/>
  <c r="AM60" i="4"/>
  <c r="AP60" i="4"/>
  <c r="AV60" i="4"/>
  <c r="AW60" i="4"/>
  <c r="AL60" i="4"/>
  <c r="AO60" i="4"/>
  <c r="AT60" i="4"/>
  <c r="AU60" i="4"/>
  <c r="AK60" i="4"/>
  <c r="AN60" i="4"/>
  <c r="AR60" i="4"/>
  <c r="AS60" i="4"/>
  <c r="AM59" i="4"/>
  <c r="AP59" i="4"/>
  <c r="AV59" i="4"/>
  <c r="AW59" i="4"/>
  <c r="AO59" i="4"/>
  <c r="AT59" i="4"/>
  <c r="AU59" i="4"/>
  <c r="AK59" i="4"/>
  <c r="AN59" i="4"/>
  <c r="AR59" i="4"/>
  <c r="AS59" i="4"/>
  <c r="AW57" i="4"/>
  <c r="AW56" i="4"/>
  <c r="AW51" i="4"/>
  <c r="AW52" i="4"/>
  <c r="AW53" i="4"/>
  <c r="AW54" i="4"/>
  <c r="AW55" i="4"/>
  <c r="AW50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" i="4"/>
  <c r="AU57" i="4"/>
  <c r="AU56" i="4"/>
  <c r="AU51" i="4"/>
  <c r="AU52" i="4"/>
  <c r="AU53" i="4"/>
  <c r="AU54" i="4"/>
  <c r="AU55" i="4"/>
  <c r="AU50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" i="4"/>
  <c r="AS51" i="4"/>
  <c r="AS52" i="4"/>
  <c r="AS53" i="4"/>
  <c r="AS54" i="4"/>
  <c r="AS55" i="4"/>
  <c r="AS56" i="4"/>
  <c r="AS57" i="4"/>
  <c r="AS50" i="4"/>
  <c r="AS5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S45" i="4"/>
  <c r="AS46" i="4"/>
  <c r="AS47" i="4"/>
  <c r="AS48" i="4"/>
  <c r="AS4" i="4"/>
  <c r="AV50" i="4"/>
  <c r="AV51" i="4"/>
  <c r="AV52" i="4"/>
  <c r="AV53" i="4"/>
  <c r="AV54" i="4"/>
  <c r="AV55" i="4"/>
  <c r="AV56" i="4"/>
  <c r="AV57" i="4"/>
  <c r="AT50" i="4"/>
  <c r="AT51" i="4"/>
  <c r="AT52" i="4"/>
  <c r="AT53" i="4"/>
  <c r="AT54" i="4"/>
  <c r="AT55" i="4"/>
  <c r="AT56" i="4"/>
  <c r="AT57" i="4"/>
  <c r="AR50" i="4"/>
  <c r="AR51" i="4"/>
  <c r="AR52" i="4"/>
  <c r="AR53" i="4"/>
  <c r="AR54" i="4"/>
  <c r="AR55" i="4"/>
  <c r="AR56" i="4"/>
  <c r="AR57" i="4"/>
  <c r="AL50" i="4"/>
  <c r="AM50" i="4"/>
  <c r="AN50" i="4"/>
  <c r="AO50" i="4"/>
  <c r="AP50" i="4"/>
  <c r="AL51" i="4"/>
  <c r="AM51" i="4"/>
  <c r="AN51" i="4"/>
  <c r="AO51" i="4"/>
  <c r="AP51" i="4"/>
  <c r="AL52" i="4"/>
  <c r="AM52" i="4"/>
  <c r="AN52" i="4"/>
  <c r="AO52" i="4"/>
  <c r="AP52" i="4"/>
  <c r="AL53" i="4"/>
  <c r="AM53" i="4"/>
  <c r="AN53" i="4"/>
  <c r="AO53" i="4"/>
  <c r="AP53" i="4"/>
  <c r="AL54" i="4"/>
  <c r="AM54" i="4"/>
  <c r="AN54" i="4"/>
  <c r="AO54" i="4"/>
  <c r="AP54" i="4"/>
  <c r="AL55" i="4"/>
  <c r="AM55" i="4"/>
  <c r="AN55" i="4"/>
  <c r="AO55" i="4"/>
  <c r="AP55" i="4"/>
  <c r="AL56" i="4"/>
  <c r="AM56" i="4"/>
  <c r="AN56" i="4"/>
  <c r="AO56" i="4"/>
  <c r="AP56" i="4"/>
  <c r="AL57" i="4"/>
  <c r="AM57" i="4"/>
  <c r="AN57" i="4"/>
  <c r="AO57" i="4"/>
  <c r="AP57" i="4"/>
  <c r="AK50" i="4"/>
  <c r="AK51" i="4"/>
  <c r="AK52" i="4"/>
  <c r="AK53" i="4"/>
  <c r="AK54" i="4"/>
  <c r="AK55" i="4"/>
  <c r="AK56" i="4"/>
  <c r="AK57" i="4"/>
  <c r="AT39" i="4"/>
  <c r="AT40" i="4"/>
  <c r="AT41" i="4"/>
  <c r="AT42" i="4"/>
  <c r="AT43" i="4"/>
  <c r="AT44" i="4"/>
  <c r="AT45" i="4"/>
  <c r="AT46" i="4"/>
  <c r="AT47" i="4"/>
  <c r="AT48" i="4"/>
  <c r="AV39" i="4"/>
  <c r="AV40" i="4"/>
  <c r="AV41" i="4"/>
  <c r="AV42" i="4"/>
  <c r="AV43" i="4"/>
  <c r="AV44" i="4"/>
  <c r="AV45" i="4"/>
  <c r="AV46" i="4"/>
  <c r="AV47" i="4"/>
  <c r="AV48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13" i="4"/>
  <c r="AV14" i="4"/>
  <c r="AV15" i="4"/>
  <c r="AV16" i="4"/>
  <c r="AV17" i="4"/>
  <c r="AV18" i="4"/>
  <c r="AV19" i="4"/>
  <c r="AV20" i="4"/>
  <c r="AV21" i="4"/>
  <c r="AV5" i="4"/>
  <c r="AV6" i="4"/>
  <c r="AV7" i="4"/>
  <c r="AV8" i="4"/>
  <c r="AV9" i="4"/>
  <c r="AV10" i="4"/>
  <c r="AV11" i="4"/>
  <c r="AV12" i="4"/>
  <c r="AV4" i="4"/>
  <c r="AP38" i="4"/>
  <c r="AP39" i="4"/>
  <c r="AP40" i="4"/>
  <c r="AP41" i="4"/>
  <c r="AP42" i="4"/>
  <c r="AP43" i="4"/>
  <c r="AP44" i="4"/>
  <c r="AP45" i="4"/>
  <c r="AP46" i="4"/>
  <c r="AP47" i="4"/>
  <c r="AP48" i="4"/>
  <c r="AP31" i="4"/>
  <c r="AP32" i="4"/>
  <c r="AP33" i="4"/>
  <c r="AP34" i="4"/>
  <c r="AP35" i="4"/>
  <c r="AP36" i="4"/>
  <c r="AP37" i="4"/>
  <c r="AP22" i="4"/>
  <c r="AP23" i="4"/>
  <c r="AP24" i="4"/>
  <c r="AP25" i="4"/>
  <c r="AP26" i="4"/>
  <c r="AP27" i="4"/>
  <c r="AP28" i="4"/>
  <c r="AP29" i="4"/>
  <c r="AP30" i="4"/>
  <c r="AP13" i="4"/>
  <c r="AP14" i="4"/>
  <c r="AP15" i="4"/>
  <c r="AP16" i="4"/>
  <c r="AP17" i="4"/>
  <c r="AP18" i="4"/>
  <c r="AP19" i="4"/>
  <c r="AP20" i="4"/>
  <c r="AP21" i="4"/>
  <c r="AM39" i="4"/>
  <c r="AM40" i="4"/>
  <c r="AM41" i="4"/>
  <c r="AM42" i="4"/>
  <c r="AM43" i="4"/>
  <c r="AM44" i="4"/>
  <c r="AM45" i="4"/>
  <c r="AM46" i="4"/>
  <c r="AM47" i="4"/>
  <c r="AM48" i="4"/>
  <c r="AM30" i="4"/>
  <c r="AM31" i="4"/>
  <c r="AM32" i="4"/>
  <c r="AM33" i="4"/>
  <c r="AM34" i="4"/>
  <c r="AM35" i="4"/>
  <c r="AM36" i="4"/>
  <c r="AM37" i="4"/>
  <c r="AM38" i="4"/>
  <c r="AM22" i="4"/>
  <c r="AM23" i="4"/>
  <c r="AM24" i="4"/>
  <c r="AM25" i="4"/>
  <c r="AM26" i="4"/>
  <c r="AM27" i="4"/>
  <c r="AM28" i="4"/>
  <c r="AM29" i="4"/>
  <c r="AM13" i="4"/>
  <c r="AM14" i="4"/>
  <c r="AM15" i="4"/>
  <c r="AM16" i="4"/>
  <c r="AM17" i="4"/>
  <c r="AM18" i="4"/>
  <c r="AM19" i="4"/>
  <c r="AM20" i="4"/>
  <c r="AM21" i="4"/>
  <c r="AM5" i="4"/>
  <c r="AM6" i="4"/>
  <c r="AM7" i="4"/>
  <c r="AM8" i="4"/>
  <c r="AM9" i="4"/>
  <c r="AM10" i="4"/>
  <c r="AM11" i="4"/>
  <c r="AM12" i="4"/>
  <c r="AM4" i="4"/>
  <c r="AP5" i="4"/>
  <c r="AP6" i="4"/>
  <c r="AP7" i="4"/>
  <c r="AP8" i="4"/>
  <c r="AP9" i="4"/>
  <c r="AP10" i="4"/>
  <c r="AP11" i="4"/>
  <c r="AP12" i="4"/>
  <c r="AP4" i="4"/>
  <c r="AO4" i="4"/>
  <c r="AO5" i="4"/>
  <c r="AO6" i="4"/>
  <c r="AO7" i="4"/>
  <c r="AO8" i="4"/>
  <c r="AO9" i="4"/>
  <c r="AO10" i="4"/>
  <c r="AO11" i="4"/>
  <c r="AO12" i="4"/>
  <c r="AN4" i="4"/>
  <c r="AN5" i="4"/>
  <c r="AN6" i="4"/>
  <c r="AN7" i="4"/>
  <c r="AN8" i="4"/>
  <c r="AN9" i="4"/>
  <c r="AN10" i="4"/>
  <c r="AN11" i="4"/>
  <c r="AN12" i="4"/>
  <c r="AK4" i="4"/>
  <c r="AK5" i="4"/>
  <c r="AK6" i="4"/>
  <c r="AK7" i="4"/>
  <c r="AK8" i="4"/>
  <c r="AK9" i="4"/>
  <c r="AK10" i="4"/>
  <c r="AK11" i="4"/>
  <c r="AK12" i="4"/>
  <c r="AL4" i="4"/>
  <c r="AL5" i="4"/>
  <c r="AL6" i="4"/>
  <c r="AL7" i="4"/>
  <c r="AL8" i="4"/>
  <c r="AL9" i="4"/>
  <c r="AL10" i="4"/>
  <c r="AL11" i="4"/>
  <c r="AL12" i="4"/>
  <c r="AR40" i="4"/>
  <c r="AR41" i="4"/>
  <c r="AR42" i="4"/>
  <c r="AR43" i="4"/>
  <c r="AR44" i="4"/>
  <c r="AR45" i="4"/>
  <c r="AR46" i="4"/>
  <c r="AR47" i="4"/>
  <c r="AR48" i="4"/>
  <c r="AO40" i="4"/>
  <c r="AO41" i="4"/>
  <c r="AO42" i="4"/>
  <c r="AO43" i="4"/>
  <c r="AO44" i="4"/>
  <c r="AO45" i="4"/>
  <c r="AO46" i="4"/>
  <c r="AO47" i="4"/>
  <c r="AO48" i="4"/>
  <c r="AN40" i="4"/>
  <c r="AN41" i="4"/>
  <c r="AN42" i="4"/>
  <c r="AN43" i="4"/>
  <c r="AN44" i="4"/>
  <c r="AN45" i="4"/>
  <c r="AN46" i="4"/>
  <c r="AN47" i="4"/>
  <c r="AN48" i="4"/>
  <c r="AL40" i="4"/>
  <c r="AL41" i="4"/>
  <c r="AL42" i="4"/>
  <c r="AL43" i="4"/>
  <c r="AL44" i="4"/>
  <c r="AL45" i="4"/>
  <c r="AL46" i="4"/>
  <c r="AL47" i="4"/>
  <c r="AL48" i="4"/>
  <c r="AK40" i="4"/>
  <c r="AK41" i="4"/>
  <c r="AK42" i="4"/>
  <c r="AK43" i="4"/>
  <c r="AK44" i="4"/>
  <c r="AK45" i="4"/>
  <c r="AK46" i="4"/>
  <c r="AK47" i="4"/>
  <c r="AK48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" i="4"/>
  <c r="AO13" i="4"/>
  <c r="AO14" i="4"/>
  <c r="AO15" i="4"/>
  <c r="AO16" i="4"/>
  <c r="AO17" i="4"/>
  <c r="AO18" i="4"/>
  <c r="AO19" i="4"/>
  <c r="AO20" i="4"/>
  <c r="AO21" i="4"/>
  <c r="AN13" i="4"/>
  <c r="AN14" i="4"/>
  <c r="AN15" i="4"/>
  <c r="AN16" i="4"/>
  <c r="AN17" i="4"/>
  <c r="AN18" i="4"/>
  <c r="AN19" i="4"/>
  <c r="AN20" i="4"/>
  <c r="AN21" i="4"/>
  <c r="AL13" i="4"/>
  <c r="AL14" i="4"/>
  <c r="AL15" i="4"/>
  <c r="AL16" i="4"/>
  <c r="AL17" i="4"/>
  <c r="AL18" i="4"/>
  <c r="AL19" i="4"/>
  <c r="AL20" i="4"/>
  <c r="AL21" i="4"/>
  <c r="AK13" i="4"/>
  <c r="AK14" i="4"/>
  <c r="AK15" i="4"/>
  <c r="AK16" i="4"/>
  <c r="AK17" i="4"/>
  <c r="AK18" i="4"/>
  <c r="AK19" i="4"/>
  <c r="AK20" i="4"/>
  <c r="AK21" i="4"/>
  <c r="AO31" i="4"/>
  <c r="AO32" i="4"/>
  <c r="AO33" i="4"/>
  <c r="AO34" i="4"/>
  <c r="AO35" i="4"/>
  <c r="AO36" i="4"/>
  <c r="AO37" i="4"/>
  <c r="AO38" i="4"/>
  <c r="AO39" i="4"/>
  <c r="AN31" i="4"/>
  <c r="AN32" i="4"/>
  <c r="AN33" i="4"/>
  <c r="AN34" i="4"/>
  <c r="AN35" i="4"/>
  <c r="AN36" i="4"/>
  <c r="AN37" i="4"/>
  <c r="AN38" i="4"/>
  <c r="AN39" i="4"/>
  <c r="AL31" i="4"/>
  <c r="AL32" i="4"/>
  <c r="AL33" i="4"/>
  <c r="AL34" i="4"/>
  <c r="AL35" i="4"/>
  <c r="AL36" i="4"/>
  <c r="AL37" i="4"/>
  <c r="AL38" i="4"/>
  <c r="AL39" i="4"/>
  <c r="AK31" i="4"/>
  <c r="AK32" i="4"/>
  <c r="AK33" i="4"/>
  <c r="AK34" i="4"/>
  <c r="AK35" i="4"/>
  <c r="AK36" i="4"/>
  <c r="AK37" i="4"/>
  <c r="AK38" i="4"/>
  <c r="AK39" i="4"/>
  <c r="AO23" i="4"/>
  <c r="AO24" i="4"/>
  <c r="AO25" i="4"/>
  <c r="AO26" i="4"/>
  <c r="AO27" i="4"/>
  <c r="AO28" i="4"/>
  <c r="AO29" i="4"/>
  <c r="AO30" i="4"/>
  <c r="AO22" i="4"/>
  <c r="AN23" i="4"/>
  <c r="AN24" i="4"/>
  <c r="AN25" i="4"/>
  <c r="AN26" i="4"/>
  <c r="AN27" i="4"/>
  <c r="AN28" i="4"/>
  <c r="AN29" i="4"/>
  <c r="AN30" i="4"/>
  <c r="AN22" i="4"/>
  <c r="AL23" i="4"/>
  <c r="AL24" i="4"/>
  <c r="AL25" i="4"/>
  <c r="AL26" i="4"/>
  <c r="AL27" i="4"/>
  <c r="AL28" i="4"/>
  <c r="AL29" i="4"/>
  <c r="AL30" i="4"/>
  <c r="AL22" i="4"/>
  <c r="AK23" i="4"/>
  <c r="AK24" i="4"/>
  <c r="AK25" i="4"/>
  <c r="AK26" i="4"/>
  <c r="AK27" i="4"/>
  <c r="AK28" i="4"/>
  <c r="AK29" i="4"/>
  <c r="AK30" i="4"/>
  <c r="AK2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tc={5D2C9CEE-97FD-CC4E-9AC1-97C854950B64}</author>
  </authors>
  <commentList>
    <comment ref="AH120" authorId="0" shapeId="0" xr:uid="{5D2C9CEE-97FD-CC4E-9AC1-97C854950B64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mentioned, assumed pass because elsewhere pointed out as fail</t>
      </text>
    </comment>
  </commentList>
</comments>
</file>

<file path=xl/sharedStrings.xml><?xml version="1.0" encoding="utf-8"?>
<sst xmlns="http://schemas.openxmlformats.org/spreadsheetml/2006/main" count="7485" uniqueCount="386">
  <si>
    <t>Glasgow Women's Library</t>
  </si>
  <si>
    <t>https://womenslibrary.org.uk/explore-the-library-and-archive/the-archive-collection/</t>
  </si>
  <si>
    <t>National Trust for Scotland</t>
  </si>
  <si>
    <t>Royal College of Nursing</t>
  </si>
  <si>
    <t>Royal College of Physicians and Surgeons of Glasgow</t>
  </si>
  <si>
    <t>https://heritage.rcpsg.ac.uk/collections/show/6</t>
  </si>
  <si>
    <t>Royal College of Surgeons of Edinburgh</t>
  </si>
  <si>
    <t>https://library.rcsed.ac.uk/archives/search-the-catalogue</t>
  </si>
  <si>
    <t>Institution</t>
  </si>
  <si>
    <t>Page type</t>
  </si>
  <si>
    <t>URL</t>
  </si>
  <si>
    <t>Collection home</t>
  </si>
  <si>
    <t>Institution home</t>
  </si>
  <si>
    <t>Navigation</t>
  </si>
  <si>
    <t>Audit Date</t>
  </si>
  <si>
    <t>Audit Time</t>
  </si>
  <si>
    <t>Audit Tool</t>
  </si>
  <si>
    <t>HTML Codesniffer</t>
  </si>
  <si>
    <t>Audit Tool Type</t>
  </si>
  <si>
    <t>HTML validator</t>
  </si>
  <si>
    <t>comprehensive audit tool</t>
  </si>
  <si>
    <t>readability checker</t>
  </si>
  <si>
    <t>Wave by WebAIM</t>
  </si>
  <si>
    <t>Key</t>
  </si>
  <si>
    <t>Asqatasun</t>
  </si>
  <si>
    <t>bypass blocks</t>
  </si>
  <si>
    <t>name</t>
  </si>
  <si>
    <t>wcag</t>
  </si>
  <si>
    <t>rgaa</t>
  </si>
  <si>
    <t>skip links</t>
  </si>
  <si>
    <t>2.4.1</t>
  </si>
  <si>
    <t>new tab warning</t>
  </si>
  <si>
    <t>gives advanced warning for new tabs when they open, avoid if possible</t>
  </si>
  <si>
    <t>success criteria</t>
  </si>
  <si>
    <t>skip links present to ease navigation</t>
  </si>
  <si>
    <t>reflow</t>
  </si>
  <si>
    <t>1.4.10</t>
  </si>
  <si>
    <t xml:space="preserve"> horizontal scrolling is disabled</t>
  </si>
  <si>
    <t>scroll buffer</t>
  </si>
  <si>
    <t>wide scroll space between interactive elements</t>
  </si>
  <si>
    <t>development group</t>
  </si>
  <si>
    <t>advanced warning</t>
  </si>
  <si>
    <t>horizontal scroll</t>
  </si>
  <si>
    <t>consistent navigation</t>
  </si>
  <si>
    <t>navigation mechanisms on multiple site pages in the same order</t>
  </si>
  <si>
    <t>3.2.3</t>
  </si>
  <si>
    <t>focus visible</t>
  </si>
  <si>
    <t>highlights where user is on page</t>
  </si>
  <si>
    <t>visible focus</t>
  </si>
  <si>
    <t>2.4.7</t>
  </si>
  <si>
    <t>meaningful sequence</t>
  </si>
  <si>
    <t>1.3.2</t>
  </si>
  <si>
    <t>focus matches layout</t>
  </si>
  <si>
    <t>keyboard focus matches visual layout</t>
  </si>
  <si>
    <t>lean focus elements</t>
  </si>
  <si>
    <t>remove invisible focusable elements if they are not in active use, reducing distractions</t>
  </si>
  <si>
    <t>focus order</t>
  </si>
  <si>
    <t>2.4.3</t>
  </si>
  <si>
    <t>global pause function</t>
  </si>
  <si>
    <t>Space to pause media, no interference with Space for scrolling</t>
  </si>
  <si>
    <t>keyboard</t>
  </si>
  <si>
    <t>2.1.1</t>
  </si>
  <si>
    <t>alternative text</t>
  </si>
  <si>
    <t>non-text content</t>
  </si>
  <si>
    <t>1.1.1</t>
  </si>
  <si>
    <t>alternative text on all images, graphs, charts and maps, text inside image frame, null attribute for decorative images</t>
  </si>
  <si>
    <t>transcripts available for all audio content</t>
  </si>
  <si>
    <t>no autoplay</t>
  </si>
  <si>
    <t>avoid autoplay on video and audio content</t>
  </si>
  <si>
    <t>audio control</t>
  </si>
  <si>
    <t>1.4.2</t>
  </si>
  <si>
    <t>media controls</t>
  </si>
  <si>
    <t>toggle for mute buttons, volume slider for range</t>
  </si>
  <si>
    <t>appropriate markup on media controls</t>
  </si>
  <si>
    <t>1.3.1</t>
  </si>
  <si>
    <t>video captions</t>
  </si>
  <si>
    <t>captions on all video content</t>
  </si>
  <si>
    <t>captions on video content</t>
  </si>
  <si>
    <t>1.2.2</t>
  </si>
  <si>
    <t>flash threshold</t>
  </si>
  <si>
    <t>limit seizure triggers on video content by adhering to three flashes or less threshold</t>
  </si>
  <si>
    <t>three flashes or below threshold</t>
  </si>
  <si>
    <t>2.3.1</t>
  </si>
  <si>
    <t>contrast ratios</t>
  </si>
  <si>
    <t>contrast ratio of 4:5:1 for normal-sized text; 3:1 for large text; legibility for text that overlaps image and video</t>
  </si>
  <si>
    <t>contrast</t>
  </si>
  <si>
    <t>1.4.3</t>
  </si>
  <si>
    <t>non-text contrast</t>
  </si>
  <si>
    <t>3:0:1 contrast ratio for all icons; buttons for input elements 3:0:1</t>
  </si>
  <si>
    <t>1.4.11</t>
  </si>
  <si>
    <t>reading level</t>
  </si>
  <si>
    <t>8th grade reading level</t>
  </si>
  <si>
    <t>3.1.5</t>
  </si>
  <si>
    <t>alignment</t>
  </si>
  <si>
    <t>aligned left for languages written left to right, and reverse for reverse</t>
  </si>
  <si>
    <t>text alignment</t>
  </si>
  <si>
    <t>1.4.8</t>
  </si>
  <si>
    <t>resize text</t>
  </si>
  <si>
    <t>1.4.4</t>
  </si>
  <si>
    <t>text spacing</t>
  </si>
  <si>
    <t>if spacing of words, lines, letters, and paragraphs is changed, still legible</t>
  </si>
  <si>
    <t>1.4.12</t>
  </si>
  <si>
    <t>headings</t>
  </si>
  <si>
    <t>heading labels used to intro content; logical sequence; does not skip tags; one h1 header to a page</t>
  </si>
  <si>
    <t>headings or labels</t>
  </si>
  <si>
    <t>2.4.6</t>
  </si>
  <si>
    <t>sensory characteristics</t>
  </si>
  <si>
    <t>instructions given in variety of contexts (not just audio or visual)</t>
  </si>
  <si>
    <t>1.3.3</t>
  </si>
  <si>
    <t>naming vs orientation</t>
  </si>
  <si>
    <t>use names of sections and elements rather than  relational orientation</t>
  </si>
  <si>
    <t>if text is resized up to 200x, still readable and no overlapping content</t>
  </si>
  <si>
    <t>info and relationships</t>
  </si>
  <si>
    <t>naming vs. orientation</t>
  </si>
  <si>
    <t>Item page</t>
  </si>
  <si>
    <t>Search page</t>
  </si>
  <si>
    <t>Sitemap</t>
  </si>
  <si>
    <t>https://archive.womenslibrary.org.uk/</t>
  </si>
  <si>
    <t>https://archive.womenslibrary.org.uk/papers-of-camden-lesbian-centre-and-black-lesbian-group</t>
  </si>
  <si>
    <t>https://womenslibrary.org.uk/</t>
  </si>
  <si>
    <t>https://womenslibrary.org.uk/about-us/our-values/</t>
  </si>
  <si>
    <t>Top-level site page</t>
  </si>
  <si>
    <t>N/A</t>
  </si>
  <si>
    <t>Fonds page</t>
  </si>
  <si>
    <t>https://womenslibrary.org.uk/events/</t>
  </si>
  <si>
    <t>https://womenslibrary.org.uk/?s=</t>
  </si>
  <si>
    <t>https://womenslibrary.org.uk/sitemap/</t>
  </si>
  <si>
    <t>https://www.nts.org.uk/</t>
  </si>
  <si>
    <t>https://www.nts.org.uk/what-we-do/collections</t>
  </si>
  <si>
    <t>https://www.nts.org.uk/stories</t>
  </si>
  <si>
    <t>https://www.nts.org.uk/collections/search?q=</t>
  </si>
  <si>
    <t>https://www.nts.org.uk/collections/object/archive-110001167</t>
  </si>
  <si>
    <t>https://www.nts.org.uk/collections/object/archive-110005124?page=1</t>
  </si>
  <si>
    <t>https://www.nts.org.uk/visit</t>
  </si>
  <si>
    <t>https://www.nts.org.uk/shop/</t>
  </si>
  <si>
    <t>https://www.rcn.org.uk/library/Subject-Guides</t>
  </si>
  <si>
    <t>https://www.rcn.org.uk/library/Books-journals-and-databases/Special-collections</t>
  </si>
  <si>
    <t>https://www.rcn.org.uk/library/Books-journals-and-databases/Search-Books-and-Journals</t>
  </si>
  <si>
    <t>https://rcn.epexio.com/</t>
  </si>
  <si>
    <t>https://rcn.access.preservica.com/</t>
  </si>
  <si>
    <t>https://rcn.access.preservica.com/uncategorized/SO_bd00b537-5b1d-4b62-9164-7b6b01e955e0/</t>
  </si>
  <si>
    <t>https://rcn.access.preservica.com/uncategorized/IO_7cdacc15-f1df-42f1-8936-8e40a450be7f/</t>
  </si>
  <si>
    <t>https://www.rcn.org.uk/</t>
  </si>
  <si>
    <t>https://heritage.rcpsg.ac.uk/</t>
  </si>
  <si>
    <t>https://heritage.rcpsg.ac.uk/exhibitions</t>
  </si>
  <si>
    <t>https://heritage.rcpsg.ac.uk/events</t>
  </si>
  <si>
    <t>https://heritage.rcpsg.ac.uk/visit-us</t>
  </si>
  <si>
    <t>https://heritage.rcpsg.ac.uk/items/search</t>
  </si>
  <si>
    <t>https://archiveandlibrary.rcsed.ac.uk/special-collections</t>
  </si>
  <si>
    <t>https://archiveandlibrary.rcsed.ac.uk/</t>
  </si>
  <si>
    <t>https://library.rcsed.ac.uk/</t>
  </si>
  <si>
    <t>https://archiveandlibrary.rcsed.ac.uk/surgeons-database</t>
  </si>
  <si>
    <t>https://archiveandlibrary.rcsed.ac.uk/special-collections/minute-books-of-the-incporation-of-barbers-and-surgeons-of-edinburgh/surgeons-hall-museum-minutes/museum-minute-book-1859-1880?</t>
  </si>
  <si>
    <t>https://archiveandlibrary.rcsed.ac.uk/special-collections/royal-infirmary-of-edinburgh-class-photographs?</t>
  </si>
  <si>
    <t>https://library.rcsed.ac.uk/sitemap</t>
  </si>
  <si>
    <t>lang attribute</t>
  </si>
  <si>
    <t>html includes lang attribute</t>
  </si>
  <si>
    <t>language of parts</t>
  </si>
  <si>
    <t>3.1.2</t>
  </si>
  <si>
    <t>Flesch-Kincaid</t>
  </si>
  <si>
    <t>58.3 / grade 6.5</t>
  </si>
  <si>
    <t>reading level (value)</t>
  </si>
  <si>
    <t>46.4 / grade 8.8</t>
  </si>
  <si>
    <t>36.6 / grade 9.7</t>
  </si>
  <si>
    <t>53.2 / grade 7.4</t>
  </si>
  <si>
    <t>52 / grade 7.4</t>
  </si>
  <si>
    <t>55.9 / grade 6.9</t>
  </si>
  <si>
    <t>53.2 / grade 7</t>
  </si>
  <si>
    <t>53.2 / grade 7.1</t>
  </si>
  <si>
    <t>not applicable</t>
  </si>
  <si>
    <t>href on links</t>
  </si>
  <si>
    <t>4.1, 4.2</t>
  </si>
  <si>
    <t>6.5.1</t>
  </si>
  <si>
    <t>na</t>
  </si>
  <si>
    <t>4.20, 4.21, 7.3</t>
  </si>
  <si>
    <t>10.10</t>
  </si>
  <si>
    <t>disability type</t>
  </si>
  <si>
    <t>visual</t>
  </si>
  <si>
    <t>sensory</t>
  </si>
  <si>
    <t>cognitive and sensory</t>
  </si>
  <si>
    <t>physical, visual</t>
  </si>
  <si>
    <t>cognitive</t>
  </si>
  <si>
    <t>visual, physical, cognitive</t>
  </si>
  <si>
    <t>visual, physical</t>
  </si>
  <si>
    <t>physical</t>
  </si>
  <si>
    <t>https://archive.womenslibrary.org.uk/dear-doctor-i-have-a-habit-of-cracking-my-fingers-2</t>
  </si>
  <si>
    <t>visual, cognitive</t>
  </si>
  <si>
    <t>manual checklist</t>
  </si>
  <si>
    <t>manual check</t>
  </si>
  <si>
    <t>cognitive, visual, sensory</t>
  </si>
  <si>
    <t>links have an href attribute</t>
  </si>
  <si>
    <t>content does not rely solely on sensory characteristics of components such as shape, color, size, visual location, orientation, or sound to create meaning</t>
  </si>
  <si>
    <t>Equivalence</t>
  </si>
  <si>
    <t>audio transcripts</t>
  </si>
  <si>
    <t>multi-format instructions</t>
  </si>
  <si>
    <t>Intuitiveness</t>
  </si>
  <si>
    <t>3.2.2</t>
  </si>
  <si>
    <t>1.2.3</t>
  </si>
  <si>
    <t>fail</t>
  </si>
  <si>
    <t>pass</t>
  </si>
  <si>
    <t>not tested</t>
  </si>
  <si>
    <t>Leaderboard</t>
  </si>
  <si>
    <t>wave</t>
  </si>
  <si>
    <t>asqatasun</t>
  </si>
  <si>
    <t>Equiv. pass or fail</t>
  </si>
  <si>
    <t>Navi. pass or fail</t>
  </si>
  <si>
    <t>Intuit. pass or fail</t>
  </si>
  <si>
    <t>Navigation pass</t>
  </si>
  <si>
    <t>Equivalence pass</t>
  </si>
  <si>
    <t>Intuitiveness pass</t>
  </si>
  <si>
    <t>counts all attributes that pass</t>
  </si>
  <si>
    <t>counts all attributes in the category that pass or fail</t>
  </si>
  <si>
    <t>Navi NT and NA</t>
  </si>
  <si>
    <t>Equiv NT and NA</t>
  </si>
  <si>
    <t>Intuit NT and NA</t>
  </si>
  <si>
    <t>counts all attributes that are not tested and not applicable</t>
  </si>
  <si>
    <t>48.9 / grade 7.2</t>
  </si>
  <si>
    <t>reading ease</t>
  </si>
  <si>
    <t>70.3 / grade 4.6</t>
  </si>
  <si>
    <t>57.9 / grade 7.5</t>
  </si>
  <si>
    <t>68.6 / grade 4.9</t>
  </si>
  <si>
    <t>70.5 / grade 4.2</t>
  </si>
  <si>
    <t>60.6 / grade 6</t>
  </si>
  <si>
    <t>65.8 / grade 5.2</t>
  </si>
  <si>
    <t>65.9 / grade 5.1</t>
  </si>
  <si>
    <t>62.3 / grade 5.7</t>
  </si>
  <si>
    <t>not in scope of tool</t>
  </si>
  <si>
    <t>Navi NIS</t>
  </si>
  <si>
    <t>counts all attributes that are not in scope</t>
  </si>
  <si>
    <t>Equiv NIS</t>
  </si>
  <si>
    <t>Intuit NIS</t>
  </si>
  <si>
    <t>checklist</t>
  </si>
  <si>
    <t>Key for which pages were evaluated</t>
  </si>
  <si>
    <t>63.7 / grade 5.3</t>
  </si>
  <si>
    <t>65.8 / grade 6</t>
  </si>
  <si>
    <t>56.8 / grade 6.9</t>
  </si>
  <si>
    <t>74.8 / grade 4.6</t>
  </si>
  <si>
    <t>11.1 / grade 14.6</t>
  </si>
  <si>
    <t>52 / grade 7.3</t>
  </si>
  <si>
    <t>42.3 / grade 9</t>
  </si>
  <si>
    <t>53.2 / grade 6.7</t>
  </si>
  <si>
    <t>56 / grade 7</t>
  </si>
  <si>
    <t>51.3 / grade 7.3</t>
  </si>
  <si>
    <t>57 / grade 6.5</t>
  </si>
  <si>
    <t>61.3 / grade 6.3</t>
  </si>
  <si>
    <t>62.3 / grade 6.3</t>
  </si>
  <si>
    <t>https://heritage.rcpsg.ac.uk/items/show/198</t>
  </si>
  <si>
    <t>48.9 / grade 7.6</t>
  </si>
  <si>
    <t>42.5 / grade 9.3</t>
  </si>
  <si>
    <t>50.1 / grade 7.8</t>
  </si>
  <si>
    <t>45 / grade 10.9</t>
  </si>
  <si>
    <t>45.2 / grade 8.4</t>
  </si>
  <si>
    <t>45.8 / grade 8.9</t>
  </si>
  <si>
    <t>37.4 / grade 9.1</t>
  </si>
  <si>
    <t>46.7 / grade 7.8</t>
  </si>
  <si>
    <t>34.6 / grade 9.2</t>
  </si>
  <si>
    <t>65.3 / grade 5.2</t>
  </si>
  <si>
    <t>tool failed</t>
  </si>
  <si>
    <t>https://www.nts.org.uk/sitemap</t>
  </si>
  <si>
    <t>not  in scope of tool</t>
  </si>
  <si>
    <t>Percentage of attributes that achieve a certain ranking across all tools</t>
  </si>
  <si>
    <t>61.6 / grade 6.1</t>
  </si>
  <si>
    <t>hide invisible focus elements</t>
  </si>
  <si>
    <t>NA in light grey circle</t>
  </si>
  <si>
    <t>check mark in green circle</t>
  </si>
  <si>
    <t>X in red circle</t>
  </si>
  <si>
    <t>warning</t>
  </si>
  <si>
    <t>error</t>
  </si>
  <si>
    <t>not listed</t>
  </si>
  <si>
    <t>grade level between 0.0 and 8.9</t>
  </si>
  <si>
    <t>grade level above 9.0</t>
  </si>
  <si>
    <t>attribute not reading ease</t>
  </si>
  <si>
    <t>pass according to lighthouse</t>
  </si>
  <si>
    <t>pass according to manual check</t>
  </si>
  <si>
    <t>fail according to lighthouse</t>
  </si>
  <si>
    <t>fail according to manual check</t>
  </si>
  <si>
    <t>cannot be tested without tool (i.e. screen reader</t>
  </si>
  <si>
    <t>attribute not listed in results</t>
  </si>
  <si>
    <t>not  tested</t>
  </si>
  <si>
    <t>question mark in blue circle (pre-qualified)</t>
  </si>
  <si>
    <t>dark grey circle with a diagonal line (not tested)</t>
  </si>
  <si>
    <t xml:space="preserve">Percentages of …..... Disability accounted for in the audits </t>
  </si>
  <si>
    <t>sum of all attributes coded for visual disability with a …. Designation</t>
  </si>
  <si>
    <t>sum of all attributes coded for sensory disability with a …. Designation</t>
  </si>
  <si>
    <t>sum of all attributes coded for physical disability with a …. Designation</t>
  </si>
  <si>
    <t>sum of all attributes coded for cognitive disability with a …. Designation</t>
  </si>
  <si>
    <t>another for disabilities, this time by tool and pass of pass and fail?</t>
  </si>
  <si>
    <t>fail amount</t>
  </si>
  <si>
    <t>fail %</t>
  </si>
  <si>
    <t>pass amount</t>
  </si>
  <si>
    <t>pass %</t>
  </si>
  <si>
    <t>Calculations</t>
  </si>
  <si>
    <t>codesniffer</t>
  </si>
  <si>
    <t>flesch kincaid</t>
  </si>
  <si>
    <t>13-21, 59-67, 104-111, 144-150, 181-188</t>
  </si>
  <si>
    <t>22-30, 68-76, 120-127, 158-164, 189-196</t>
  </si>
  <si>
    <t>31-39, 77-85, 112-119, 151-157, 197-204</t>
  </si>
  <si>
    <t>4-12, 50-58, 96-103, 137-143, 173-180</t>
  </si>
  <si>
    <t>40-48, 86-94, 128-135, 165-171, 205-212</t>
  </si>
  <si>
    <t>not tested amount</t>
  </si>
  <si>
    <t>not tested %</t>
  </si>
  <si>
    <t>not applicable amount</t>
  </si>
  <si>
    <t>not in scope amount</t>
  </si>
  <si>
    <t>not in scope %</t>
  </si>
  <si>
    <t>1148 pages and attributes</t>
  </si>
  <si>
    <t>not applicable %</t>
  </si>
  <si>
    <t>Rankings per tool</t>
  </si>
  <si>
    <t>x</t>
  </si>
  <si>
    <t>sensory, cognitive</t>
  </si>
  <si>
    <t>cognitive, physical</t>
  </si>
  <si>
    <t>attributes related to a specific category of disability</t>
  </si>
  <si>
    <t>amount</t>
  </si>
  <si>
    <t>% of attributes coded for visual disability with a … designation</t>
  </si>
  <si>
    <t>% of all attributes coded for sensory disability with a …. Designation</t>
  </si>
  <si>
    <t>% of all attributes coded for physical disability with a …. Designation</t>
  </si>
  <si>
    <t>% of all attributes coded for cognitive disability with a …. Designation</t>
  </si>
  <si>
    <t>•	How do special collections perform categorically in terms of providing inclusive access to their materials
•	Which accessibility features are well-accounted for by the dataset, and which are not
•	What kinds of disabilities are covered by the tools, and to what extent, and which are not</t>
  </si>
  <si>
    <t>attribute not listed in RGAA criteria</t>
  </si>
  <si>
    <t>not listed AND appears in other results for dataset</t>
  </si>
  <si>
    <t>error OR warning</t>
  </si>
  <si>
    <t>not listed AND does not appear in results of other components of the dataset OR in documentation</t>
  </si>
  <si>
    <t>not accounted for in documentation or any results in the dataset, OR a field that is not relevant to the tool</t>
  </si>
  <si>
    <t>not listed AND shown for other pages as error or warning</t>
  </si>
  <si>
    <t>not listed OR expressed in documentation AND not shown for other pages as error or warning, OR not relevant to Codesniffer output format</t>
  </si>
  <si>
    <t>fail according to Lighthouse and pass according to manual check</t>
  </si>
  <si>
    <t>pass according to lighthouse and fail according to manual check</t>
  </si>
  <si>
    <t>not applicable based on webpage components</t>
  </si>
  <si>
    <t>not relevant to the output formats of the tool</t>
  </si>
  <si>
    <t>Percentage of attributes that achieve just pass or fail across all tools (of all pass and fail)</t>
  </si>
  <si>
    <t>Percentages of …..... Disability accounted for in the audits (just pass and fail of passing and failing attributes)</t>
  </si>
  <si>
    <t>Mapping of Tools Against Designations</t>
  </si>
  <si>
    <t>Tool</t>
  </si>
  <si>
    <t>Term from Tool</t>
  </si>
  <si>
    <t>Ranking for Evaluation</t>
  </si>
  <si>
    <t>WAVE</t>
  </si>
  <si>
    <t>HTML_Codesniffer</t>
  </si>
  <si>
    <t>Checklist</t>
  </si>
  <si>
    <t>Workflows for each tool</t>
  </si>
  <si>
    <t>Method of testing</t>
  </si>
  <si>
    <t>Access Point</t>
  </si>
  <si>
    <t>Process of Using Tool</t>
  </si>
  <si>
    <t>automatic</t>
  </si>
  <si>
    <t>web application</t>
  </si>
  <si>
    <t>manual</t>
  </si>
  <si>
    <t>table (Excel) and Lighthouse Developer Console integration (Chrome)</t>
  </si>
  <si>
    <t>navigate to webpage, open source code, scan code and interface for relevant features, launch a Lighthouse report in the Developer Console, analyze results, record results in Excel spreadsheet</t>
  </si>
  <si>
    <t>website</t>
  </si>
  <si>
    <t>navigate to the WebFX website, enter URL of each webpage into the URL validator tool, manual record results in Excel spreadsheet</t>
  </si>
  <si>
    <t>semi-automatic</t>
  </si>
  <si>
    <t>bookmarklet</t>
  </si>
  <si>
    <t>download bookmarklet, navigate to webpage, activate the bookmarklet, manual record results in Excel spreadsheet</t>
  </si>
  <si>
    <t>Chrome browser Extension</t>
  </si>
  <si>
    <t>download browser extension, navigate to webpage, launch extension, manually record results in Excel spreadsheet</t>
  </si>
  <si>
    <t>[1] ‘Doc’, Asqatasun &lt;https://doc.asqatasun.org/v5/en/&gt; [accessed 21 July 2024].</t>
  </si>
  <si>
    <t>navigate to web application, input demo credentials from https://doc.asqatasun.org/v5/en/, input URLs into the tool and launch audit, scan results for relevant attributes, manually enter results in Excel spreadsheet</t>
  </si>
  <si>
    <t>Formulas for Calculations</t>
  </si>
  <si>
    <t>RQ1</t>
  </si>
  <si>
    <t>Research Question</t>
  </si>
  <si>
    <t>What characteristics of accessibility are represented in the technical features of digitized special collections?</t>
  </si>
  <si>
    <t>Formula</t>
  </si>
  <si>
    <t>COUNTIF(column of tested attribute receiving an X designation, “X designation”)/COUNTA(all cells reflecting a test for that attribute)</t>
  </si>
  <si>
    <t>Key for variables</t>
  </si>
  <si>
    <t>X is one of the five assigned rankings (pass, fail, not applicable, not tested, not in scope of tool)</t>
  </si>
  <si>
    <t>Example scenario</t>
  </si>
  <si>
    <t>skip links, ‘pass’ ranking</t>
  </si>
  <si>
    <t>Example calculation</t>
  </si>
  <si>
    <t>COUNTIF(range of cells for skip links, “pass”)/COUNTA(range of cells for skip links) = 31%</t>
  </si>
  <si>
    <t>COUNTIF(column of tested attribute receiving an N designation, “N designation”)/COUNTA(all cells reflecting a ‘pass’ or ‘fail’ result for that attribute)</t>
  </si>
  <si>
    <t>N is either a ‘pass’ or a ‘fail’ assigned ranking</t>
  </si>
  <si>
    <t>COUNTIF(range of cells for skip links, “pass”)/COUNTA(range of cells for skip links with either a ‘pass’ or a ‘fail’ ranking) = 66%</t>
  </si>
  <si>
    <t>RQ2</t>
  </si>
  <si>
    <t>Which disabled user groups are accounted for in digital archival spaces?</t>
  </si>
  <si>
    <t>COUNTIF(all attributes coded for Y disability category, “X designation”)/COUNTA(all tests for the corresponding coded attributes)</t>
  </si>
  <si>
    <t>Y is one of the four disability categories that were coded in the quantitative collection phase (visual, sensory, cognitive, physical); X is one of the five assigned rankings (pass, fail, not applicable, not tested, not in scope of tool)</t>
  </si>
  <si>
    <t>visual disability, ‘pass’ ranking</t>
  </si>
  <si>
    <t>COUNTIF(all cells testing for the relevant attributes, “pass”)/COUNTA(all cells testing for the relevant attributes) = 22%</t>
  </si>
  <si>
    <t>COUNTIF(all attributes coded for Y disability category, “N designation”)/COUNTA(all cells reflecting a ‘pass’ or ‘fail’ result for that coded attribute)</t>
  </si>
  <si>
    <t>Y is one of the four disability categories that were coded in the quantitative collection phase (visual, sensory, cognitive, physical); N is either a ‘pass’ or a ‘fail’ assigned ranking</t>
  </si>
  <si>
    <t>COUNTIF(all cells testing for the relevant attributes, “pass”)/COUNTA(full range of cells of the relevant attributes with either a ‘pass’ or a ‘fail’ ranking) = 67.1%</t>
  </si>
  <si>
    <t>Tool assessment</t>
  </si>
  <si>
    <t>Question</t>
  </si>
  <si>
    <t>What were the strengths and weaknesses of the tools that are necessary to consider for designing approaches to further research into this topic?</t>
  </si>
  <si>
    <t>COUNTIF(range of cells displaying the results of T tool, “X ranking”)/SUM of total pages and features tested for each tool</t>
  </si>
  <si>
    <t>T is the type of tool; X is one of the five designated rankings (pass, fail, not in scope of tool, not tested, not applicable)</t>
  </si>
  <si>
    <t>Asqatasun, ‘pass’ ranking</t>
  </si>
  <si>
    <t>COUNTIF(range of cells holding Asqatasun performance rankings, “pass”)/1148 = 6.7%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</si>
</sst>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4"/>
      <color theme="1"/>
      <name val="Aptos Narrow"/>
      <family val="2"/>
      <scheme val="minor"/>
    </font>
    <font>
      <b/>
      <sz val="16"/>
      <color theme="1"/>
      <name val="Calibri"/>
      <family val="2"/>
    </font>
    <font>
      <sz val="12"/>
      <color theme="0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color theme="1"/>
      <name val="Aptos Narrow"/>
      <scheme val="minor"/>
    </font>
    <font>
      <u/>
      <sz val="12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4"/>
      <color theme="1"/>
      <name val="Aptos Narrow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u/>
      <sz val="10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8"/>
      <color theme="1"/>
      <name val="Aptos Narrow"/>
      <family val="2"/>
      <scheme val="minor"/>
    </font>
    <font>
      <sz val="16"/>
      <color theme="1"/>
      <name val="Calibri"/>
      <family val="2"/>
    </font>
    <font>
      <u/>
      <sz val="14"/>
      <color theme="10"/>
      <name val="Aptos Narrow"/>
      <family val="2"/>
      <scheme val="minor"/>
    </font>
    <font>
      <i/>
      <sz val="14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D7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3A0FF"/>
        <bgColor indexed="64"/>
      </patternFill>
    </fill>
    <fill>
      <patternFill patternType="solid">
        <fgColor rgb="FFEADD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19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2" xfId="0" applyBorder="1"/>
    <xf numFmtId="0" fontId="3" fillId="2" borderId="9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3" fillId="8" borderId="11" xfId="0" applyFont="1" applyFill="1" applyBorder="1" applyAlignment="1">
      <alignment wrapText="1"/>
    </xf>
    <xf numFmtId="0" fontId="3" fillId="8" borderId="8" xfId="0" applyFont="1" applyFill="1" applyBorder="1" applyAlignment="1">
      <alignment wrapText="1"/>
    </xf>
    <xf numFmtId="0" fontId="1" fillId="0" borderId="1" xfId="1" applyBorder="1"/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3" fillId="6" borderId="4" xfId="0" applyFont="1" applyFill="1" applyBorder="1" applyAlignment="1">
      <alignment wrapText="1"/>
    </xf>
    <xf numFmtId="15" fontId="0" fillId="0" borderId="1" xfId="0" applyNumberFormat="1" applyBorder="1"/>
    <xf numFmtId="18" fontId="0" fillId="0" borderId="1" xfId="0" applyNumberFormat="1" applyBorder="1"/>
    <xf numFmtId="49" fontId="0" fillId="0" borderId="0" xfId="0" applyNumberFormat="1"/>
    <xf numFmtId="0" fontId="0" fillId="2" borderId="1" xfId="0" applyFill="1" applyBorder="1"/>
    <xf numFmtId="0" fontId="1" fillId="2" borderId="1" xfId="1" applyFill="1" applyBorder="1"/>
    <xf numFmtId="0" fontId="0" fillId="2" borderId="12" xfId="0" applyFill="1" applyBorder="1"/>
    <xf numFmtId="0" fontId="7" fillId="0" borderId="1" xfId="0" applyFont="1" applyBorder="1"/>
    <xf numFmtId="0" fontId="5" fillId="4" borderId="0" xfId="0" applyFont="1" applyFill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7" borderId="16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0" fillId="0" borderId="19" xfId="0" applyBorder="1"/>
    <xf numFmtId="0" fontId="0" fillId="0" borderId="18" xfId="0" applyBorder="1"/>
    <xf numFmtId="0" fontId="0" fillId="2" borderId="18" xfId="0" applyFill="1" applyBorder="1"/>
    <xf numFmtId="0" fontId="0" fillId="2" borderId="19" xfId="0" applyFill="1" applyBorder="1"/>
    <xf numFmtId="0" fontId="4" fillId="9" borderId="18" xfId="0" applyFont="1" applyFill="1" applyBorder="1"/>
    <xf numFmtId="0" fontId="4" fillId="9" borderId="1" xfId="0" applyFont="1" applyFill="1" applyBorder="1"/>
    <xf numFmtId="0" fontId="4" fillId="9" borderId="19" xfId="0" applyFont="1" applyFill="1" applyBorder="1"/>
    <xf numFmtId="0" fontId="0" fillId="0" borderId="1" xfId="0" applyBorder="1" applyAlignment="1">
      <alignment wrapText="1"/>
    </xf>
    <xf numFmtId="0" fontId="7" fillId="0" borderId="18" xfId="0" applyFont="1" applyBorder="1" applyAlignment="1">
      <alignment wrapText="1"/>
    </xf>
    <xf numFmtId="0" fontId="0" fillId="0" borderId="19" xfId="0" applyBorder="1" applyAlignment="1">
      <alignment wrapText="1"/>
    </xf>
    <xf numFmtId="9" fontId="0" fillId="0" borderId="1" xfId="2" applyFont="1" applyBorder="1"/>
    <xf numFmtId="0" fontId="2" fillId="0" borderId="1" xfId="0" applyFont="1" applyBorder="1" applyAlignment="1">
      <alignment wrapText="1"/>
    </xf>
    <xf numFmtId="0" fontId="4" fillId="3" borderId="1" xfId="0" applyFont="1" applyFill="1" applyBorder="1"/>
    <xf numFmtId="0" fontId="0" fillId="0" borderId="1" xfId="2" applyNumberFormat="1" applyFont="1" applyBorder="1"/>
    <xf numFmtId="0" fontId="10" fillId="0" borderId="1" xfId="1" applyFont="1" applyFill="1" applyBorder="1"/>
    <xf numFmtId="0" fontId="11" fillId="0" borderId="0" xfId="0" applyFont="1"/>
    <xf numFmtId="0" fontId="1" fillId="0" borderId="1" xfId="1" applyFill="1" applyBorder="1"/>
    <xf numFmtId="0" fontId="7" fillId="0" borderId="20" xfId="0" applyFont="1" applyBorder="1"/>
    <xf numFmtId="0" fontId="1" fillId="0" borderId="20" xfId="1" applyBorder="1"/>
    <xf numFmtId="0" fontId="0" fillId="0" borderId="14" xfId="0" applyBorder="1"/>
    <xf numFmtId="0" fontId="7" fillId="0" borderId="14" xfId="0" applyFont="1" applyBorder="1"/>
    <xf numFmtId="0" fontId="7" fillId="0" borderId="21" xfId="0" applyFont="1" applyBorder="1"/>
    <xf numFmtId="0" fontId="1" fillId="0" borderId="21" xfId="1" applyBorder="1"/>
    <xf numFmtId="0" fontId="0" fillId="0" borderId="13" xfId="0" applyBorder="1" applyAlignment="1">
      <alignment wrapText="1"/>
    </xf>
    <xf numFmtId="9" fontId="0" fillId="0" borderId="1" xfId="2" applyFont="1" applyFill="1" applyBorder="1"/>
    <xf numFmtId="0" fontId="0" fillId="0" borderId="13" xfId="0" applyBorder="1"/>
    <xf numFmtId="0" fontId="12" fillId="0" borderId="0" xfId="0" applyFont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22" xfId="0" applyBorder="1"/>
    <xf numFmtId="0" fontId="0" fillId="11" borderId="1" xfId="0" applyFill="1" applyBorder="1"/>
    <xf numFmtId="0" fontId="0" fillId="0" borderId="20" xfId="0" applyBorder="1"/>
    <xf numFmtId="0" fontId="3" fillId="2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164" fontId="0" fillId="0" borderId="1" xfId="2" applyNumberFormat="1" applyFont="1" applyBorder="1"/>
    <xf numFmtId="10" fontId="0" fillId="0" borderId="1" xfId="2" applyNumberFormat="1" applyFont="1" applyBorder="1"/>
    <xf numFmtId="10" fontId="0" fillId="0" borderId="1" xfId="2" applyNumberFormat="1" applyFont="1" applyFill="1" applyBorder="1"/>
    <xf numFmtId="0" fontId="2" fillId="13" borderId="1" xfId="0" applyFont="1" applyFill="1" applyBorder="1" applyAlignment="1">
      <alignment wrapText="1"/>
    </xf>
    <xf numFmtId="0" fontId="2" fillId="14" borderId="1" xfId="0" applyFont="1" applyFill="1" applyBorder="1"/>
    <xf numFmtId="0" fontId="2" fillId="12" borderId="0" xfId="0" applyFont="1" applyFill="1"/>
    <xf numFmtId="0" fontId="2" fillId="6" borderId="1" xfId="0" applyFont="1" applyFill="1" applyBorder="1" applyAlignment="1">
      <alignment wrapText="1"/>
    </xf>
    <xf numFmtId="0" fontId="6" fillId="0" borderId="1" xfId="0" applyFont="1" applyBorder="1"/>
    <xf numFmtId="164" fontId="0" fillId="0" borderId="1" xfId="2" applyNumberFormat="1" applyFont="1" applyFill="1" applyBorder="1"/>
    <xf numFmtId="0" fontId="13" fillId="0" borderId="23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" fillId="0" borderId="26" xfId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6" fillId="0" borderId="23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19" fillId="0" borderId="0" xfId="0" applyFont="1"/>
    <xf numFmtId="0" fontId="17" fillId="0" borderId="25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0" fontId="21" fillId="0" borderId="0" xfId="1" applyFont="1" applyAlignment="1">
      <alignment vertical="center"/>
    </xf>
    <xf numFmtId="0" fontId="16" fillId="0" borderId="29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9" fillId="10" borderId="5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0" fillId="0" borderId="28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17" fillId="2" borderId="28" xfId="0" applyFont="1" applyFill="1" applyBorder="1" applyAlignment="1">
      <alignment vertical="center" wrapText="1"/>
    </xf>
    <xf numFmtId="0" fontId="17" fillId="2" borderId="27" xfId="0" applyFont="1" applyFill="1" applyBorder="1" applyAlignment="1">
      <alignment vertical="center" wrapText="1"/>
    </xf>
    <xf numFmtId="0" fontId="17" fillId="2" borderId="25" xfId="0" applyFont="1" applyFill="1" applyBorder="1" applyAlignment="1">
      <alignment vertical="center" wrapText="1"/>
    </xf>
    <xf numFmtId="0" fontId="17" fillId="9" borderId="28" xfId="0" applyFont="1" applyFill="1" applyBorder="1" applyAlignment="1">
      <alignment vertical="center" wrapText="1"/>
    </xf>
    <xf numFmtId="0" fontId="17" fillId="9" borderId="27" xfId="0" applyFont="1" applyFill="1" applyBorder="1" applyAlignment="1">
      <alignment vertical="center" wrapText="1"/>
    </xf>
    <xf numFmtId="0" fontId="17" fillId="9" borderId="25" xfId="0" applyFont="1" applyFill="1" applyBorder="1" applyAlignment="1">
      <alignment vertical="center" wrapText="1"/>
    </xf>
    <xf numFmtId="0" fontId="17" fillId="15" borderId="28" xfId="0" applyFont="1" applyFill="1" applyBorder="1" applyAlignment="1">
      <alignment vertical="center" wrapText="1"/>
    </xf>
    <xf numFmtId="0" fontId="17" fillId="15" borderId="27" xfId="0" applyFont="1" applyFill="1" applyBorder="1" applyAlignment="1">
      <alignment vertical="center" wrapText="1"/>
    </xf>
    <xf numFmtId="0" fontId="17" fillId="15" borderId="25" xfId="0" applyFont="1" applyFill="1" applyBorder="1" applyAlignment="1">
      <alignment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98F"/>
      <color rgb="FFFFFD76"/>
      <color rgb="FFFF6884"/>
      <color rgb="FFFF7DC6"/>
      <color rgb="FFEADDFF"/>
      <color rgb="FFB3A0FF"/>
      <color rgb="FFFF7D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itlynn Buchbaum (student)" id="{251DF3C5-E61C-4341-8D1E-CCFB89982326}" userId="S::2884709B@student.gla.ac.uk::0876735a-af51-4c48-a2c0-5a0aabacc3a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120" dT="2024-06-05T18:51:13.57" personId="{251DF3C5-E61C-4341-8D1E-CCFB89982326}" id="{5D2C9CEE-97FD-CC4E-9AC1-97C854950B64}">
    <text>not mentioned, assumed pass because elsewhere pointed out as fail</text>
  </threadedComment>
</ThreadedComments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omenslibrary.org.uk/explore-the-library-and-archive/the-archive-collection/" TargetMode="External"/><Relationship Id="rId18" Type="http://schemas.openxmlformats.org/officeDocument/2006/relationships/hyperlink" Target="https://archive.womenslibrary.org.uk/papers-of-camden-lesbian-centre-and-black-lesbian-group" TargetMode="External"/><Relationship Id="rId26" Type="http://schemas.openxmlformats.org/officeDocument/2006/relationships/hyperlink" Target="https://archive.womenslibrary.org.uk/papers-of-camden-lesbian-centre-and-black-lesbian-group" TargetMode="External"/><Relationship Id="rId39" Type="http://schemas.openxmlformats.org/officeDocument/2006/relationships/hyperlink" Target="https://www.nts.org.uk/what-we-do/collections" TargetMode="External"/><Relationship Id="rId21" Type="http://schemas.openxmlformats.org/officeDocument/2006/relationships/hyperlink" Target="https://archive.womenslibrary.org.uk/" TargetMode="External"/><Relationship Id="rId34" Type="http://schemas.openxmlformats.org/officeDocument/2006/relationships/hyperlink" Target="https://www.nts.org.uk/collections/object/archive-110001167" TargetMode="External"/><Relationship Id="rId42" Type="http://schemas.openxmlformats.org/officeDocument/2006/relationships/hyperlink" Target="https://www.nts.org.uk/collections/object/archive-110001167" TargetMode="External"/><Relationship Id="rId47" Type="http://schemas.openxmlformats.org/officeDocument/2006/relationships/hyperlink" Target="https://www.nts.org.uk/collections/search?q=" TargetMode="External"/><Relationship Id="rId50" Type="http://schemas.openxmlformats.org/officeDocument/2006/relationships/hyperlink" Target="https://www.nts.org.uk/what-we-do/collections" TargetMode="External"/><Relationship Id="rId55" Type="http://schemas.openxmlformats.org/officeDocument/2006/relationships/hyperlink" Target="https://rcn.access.preservica.com/" TargetMode="External"/><Relationship Id="rId63" Type="http://schemas.openxmlformats.org/officeDocument/2006/relationships/comments" Target="../comments1.xml"/><Relationship Id="rId7" Type="http://schemas.openxmlformats.org/officeDocument/2006/relationships/hyperlink" Target="https://womenslibrary.org.uk/explore-the-library-and-archive/the-archive-collection/" TargetMode="External"/><Relationship Id="rId2" Type="http://schemas.openxmlformats.org/officeDocument/2006/relationships/hyperlink" Target="https://womenslibrary.org.uk/explore-the-library-and-archive/the-archive-collection/" TargetMode="External"/><Relationship Id="rId16" Type="http://schemas.openxmlformats.org/officeDocument/2006/relationships/hyperlink" Target="https://womenslibrary.org.uk/sitemap/" TargetMode="External"/><Relationship Id="rId29" Type="http://schemas.openxmlformats.org/officeDocument/2006/relationships/hyperlink" Target="https://archive.womenslibrary.org.uk/" TargetMode="External"/><Relationship Id="rId11" Type="http://schemas.openxmlformats.org/officeDocument/2006/relationships/hyperlink" Target="https://womenslibrary.org.uk/" TargetMode="External"/><Relationship Id="rId24" Type="http://schemas.openxmlformats.org/officeDocument/2006/relationships/hyperlink" Target="https://rcn.access.preservica.com/" TargetMode="External"/><Relationship Id="rId32" Type="http://schemas.openxmlformats.org/officeDocument/2006/relationships/hyperlink" Target="https://archive.womenslibrary.org.uk/dear-doctor-i-have-a-habit-of-cracking-my-fingers-2" TargetMode="External"/><Relationship Id="rId37" Type="http://schemas.openxmlformats.org/officeDocument/2006/relationships/hyperlink" Target="https://www.nts.org.uk/" TargetMode="External"/><Relationship Id="rId40" Type="http://schemas.openxmlformats.org/officeDocument/2006/relationships/hyperlink" Target="https://www.nts.org.uk/collections/search?q=" TargetMode="External"/><Relationship Id="rId45" Type="http://schemas.openxmlformats.org/officeDocument/2006/relationships/hyperlink" Target="https://www.nts.org.uk/" TargetMode="External"/><Relationship Id="rId53" Type="http://schemas.openxmlformats.org/officeDocument/2006/relationships/hyperlink" Target="https://rcn.access.preservica.com/" TargetMode="External"/><Relationship Id="rId58" Type="http://schemas.openxmlformats.org/officeDocument/2006/relationships/hyperlink" Target="https://heritage.rcpsg.ac.uk/items/show/198" TargetMode="External"/><Relationship Id="rId5" Type="http://schemas.openxmlformats.org/officeDocument/2006/relationships/hyperlink" Target="https://archive.womenslibrary.org.uk/" TargetMode="External"/><Relationship Id="rId61" Type="http://schemas.openxmlformats.org/officeDocument/2006/relationships/hyperlink" Target="https://heritage.rcpsg.ac.uk/items/show/198" TargetMode="External"/><Relationship Id="rId19" Type="http://schemas.openxmlformats.org/officeDocument/2006/relationships/hyperlink" Target="https://womenslibrary.org.uk/explore-the-library-and-archive/the-archive-collection/" TargetMode="External"/><Relationship Id="rId14" Type="http://schemas.openxmlformats.org/officeDocument/2006/relationships/hyperlink" Target="https://womenslibrary.org.uk/about-us/our-values/" TargetMode="External"/><Relationship Id="rId22" Type="http://schemas.openxmlformats.org/officeDocument/2006/relationships/hyperlink" Target="https://womenslibrary.org.uk/sitemap/" TargetMode="External"/><Relationship Id="rId27" Type="http://schemas.openxmlformats.org/officeDocument/2006/relationships/hyperlink" Target="https://womenslibrary.org.uk/explore-the-library-and-archive/the-archive-collection/" TargetMode="External"/><Relationship Id="rId30" Type="http://schemas.openxmlformats.org/officeDocument/2006/relationships/hyperlink" Target="https://womenslibrary.org.uk/sitemap/" TargetMode="External"/><Relationship Id="rId35" Type="http://schemas.openxmlformats.org/officeDocument/2006/relationships/hyperlink" Target="https://www.nts.org.uk/what-we-do/collections" TargetMode="External"/><Relationship Id="rId43" Type="http://schemas.openxmlformats.org/officeDocument/2006/relationships/hyperlink" Target="https://www.nts.org.uk/what-we-do/collections" TargetMode="External"/><Relationship Id="rId48" Type="http://schemas.openxmlformats.org/officeDocument/2006/relationships/hyperlink" Target="https://www.nts.org.uk/collections/object/archive-110001167" TargetMode="External"/><Relationship Id="rId56" Type="http://schemas.openxmlformats.org/officeDocument/2006/relationships/hyperlink" Target="https://rcn.access.preservica.com/" TargetMode="External"/><Relationship Id="rId64" Type="http://schemas.microsoft.com/office/2017/10/relationships/threadedComment" Target="../threadedComments/threadedComment1.xml"/><Relationship Id="rId8" Type="http://schemas.openxmlformats.org/officeDocument/2006/relationships/hyperlink" Target="https://womenslibrary.org.uk/" TargetMode="External"/><Relationship Id="rId51" Type="http://schemas.openxmlformats.org/officeDocument/2006/relationships/hyperlink" Target="https://www.nts.org.uk/collections/search?q=" TargetMode="External"/><Relationship Id="rId3" Type="http://schemas.openxmlformats.org/officeDocument/2006/relationships/hyperlink" Target="https://womenslibrary.org.uk/" TargetMode="External"/><Relationship Id="rId12" Type="http://schemas.openxmlformats.org/officeDocument/2006/relationships/hyperlink" Target="https://archive.womenslibrary.org.uk/papers-of-camden-lesbian-centre-and-black-lesbian-group" TargetMode="External"/><Relationship Id="rId17" Type="http://schemas.openxmlformats.org/officeDocument/2006/relationships/hyperlink" Target="https://womenslibrary.org.uk/" TargetMode="External"/><Relationship Id="rId25" Type="http://schemas.openxmlformats.org/officeDocument/2006/relationships/hyperlink" Target="https://womenslibrary.org.uk/" TargetMode="External"/><Relationship Id="rId33" Type="http://schemas.openxmlformats.org/officeDocument/2006/relationships/hyperlink" Target="https://www.nts.org.uk/" TargetMode="External"/><Relationship Id="rId38" Type="http://schemas.openxmlformats.org/officeDocument/2006/relationships/hyperlink" Target="https://www.nts.org.uk/collections/object/archive-110001167" TargetMode="External"/><Relationship Id="rId46" Type="http://schemas.openxmlformats.org/officeDocument/2006/relationships/hyperlink" Target="https://www.nts.org.uk/what-we-do/collections" TargetMode="External"/><Relationship Id="rId59" Type="http://schemas.openxmlformats.org/officeDocument/2006/relationships/hyperlink" Target="https://heritage.rcpsg.ac.uk/items/show/198" TargetMode="External"/><Relationship Id="rId20" Type="http://schemas.openxmlformats.org/officeDocument/2006/relationships/hyperlink" Target="https://womenslibrary.org.uk/about-us/our-values/" TargetMode="External"/><Relationship Id="rId41" Type="http://schemas.openxmlformats.org/officeDocument/2006/relationships/hyperlink" Target="https://www.nts.org.uk/" TargetMode="External"/><Relationship Id="rId54" Type="http://schemas.openxmlformats.org/officeDocument/2006/relationships/hyperlink" Target="https://rcn.access.preservica.com/" TargetMode="External"/><Relationship Id="rId62" Type="http://schemas.openxmlformats.org/officeDocument/2006/relationships/vmlDrawing" Target="../drawings/vmlDrawing1.vml"/><Relationship Id="rId1" Type="http://schemas.openxmlformats.org/officeDocument/2006/relationships/hyperlink" Target="https://archive.womenslibrary.org.uk/papers-of-camden-lesbian-centre-and-black-lesbian-group" TargetMode="External"/><Relationship Id="rId6" Type="http://schemas.openxmlformats.org/officeDocument/2006/relationships/hyperlink" Target="https://archive.womenslibrary.org.uk/papers-of-camden-lesbian-centre-and-black-lesbian-group" TargetMode="External"/><Relationship Id="rId15" Type="http://schemas.openxmlformats.org/officeDocument/2006/relationships/hyperlink" Target="https://archive.womenslibrary.org.uk/" TargetMode="External"/><Relationship Id="rId23" Type="http://schemas.openxmlformats.org/officeDocument/2006/relationships/hyperlink" Target="https://womenslibrary.org.uk/?s=" TargetMode="External"/><Relationship Id="rId28" Type="http://schemas.openxmlformats.org/officeDocument/2006/relationships/hyperlink" Target="https://womenslibrary.org.uk/about-us/our-values/" TargetMode="External"/><Relationship Id="rId36" Type="http://schemas.openxmlformats.org/officeDocument/2006/relationships/hyperlink" Target="https://www.nts.org.uk/collections/search?q=" TargetMode="External"/><Relationship Id="rId49" Type="http://schemas.openxmlformats.org/officeDocument/2006/relationships/hyperlink" Target="https://www.nts.org.uk/" TargetMode="External"/><Relationship Id="rId57" Type="http://schemas.openxmlformats.org/officeDocument/2006/relationships/hyperlink" Target="https://heritage.rcpsg.ac.uk/items/show/198" TargetMode="External"/><Relationship Id="rId10" Type="http://schemas.openxmlformats.org/officeDocument/2006/relationships/hyperlink" Target="https://archive.womenslibrary.org.uk/" TargetMode="External"/><Relationship Id="rId31" Type="http://schemas.openxmlformats.org/officeDocument/2006/relationships/hyperlink" Target="https://womenslibrary.org.uk/?s=" TargetMode="External"/><Relationship Id="rId44" Type="http://schemas.openxmlformats.org/officeDocument/2006/relationships/hyperlink" Target="https://www.nts.org.uk/collections/search?q=" TargetMode="External"/><Relationship Id="rId52" Type="http://schemas.openxmlformats.org/officeDocument/2006/relationships/hyperlink" Target="https://www.nts.org.uk/collections/object/archive-110001167" TargetMode="External"/><Relationship Id="rId60" Type="http://schemas.openxmlformats.org/officeDocument/2006/relationships/hyperlink" Target="https://heritage.rcpsg.ac.uk/items/show/198" TargetMode="External"/><Relationship Id="rId4" Type="http://schemas.openxmlformats.org/officeDocument/2006/relationships/hyperlink" Target="https://womenslibrary.org.uk/about-us/our-values/" TargetMode="External"/><Relationship Id="rId9" Type="http://schemas.openxmlformats.org/officeDocument/2006/relationships/hyperlink" Target="https://womenslibrary.org.uk/about-us/our-values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ts.org.uk/collections/search?q=" TargetMode="External"/><Relationship Id="rId3" Type="http://schemas.openxmlformats.org/officeDocument/2006/relationships/hyperlink" Target="https://archive.womenslibrary.org.uk/papers-of-camden-lesbian-centre-and-black-lesbian-group" TargetMode="External"/><Relationship Id="rId7" Type="http://schemas.openxmlformats.org/officeDocument/2006/relationships/hyperlink" Target="https://www.nts.org.uk/what-we-do/collections" TargetMode="External"/><Relationship Id="rId2" Type="http://schemas.openxmlformats.org/officeDocument/2006/relationships/hyperlink" Target="https://archive.womenslibrary.org.uk/" TargetMode="External"/><Relationship Id="rId1" Type="http://schemas.openxmlformats.org/officeDocument/2006/relationships/hyperlink" Target="https://womenslibrary.org.uk/" TargetMode="External"/><Relationship Id="rId6" Type="http://schemas.openxmlformats.org/officeDocument/2006/relationships/hyperlink" Target="https://www.nts.org.uk/" TargetMode="External"/><Relationship Id="rId11" Type="http://schemas.openxmlformats.org/officeDocument/2006/relationships/hyperlink" Target="https://heritage.rcpsg.ac.uk/items/show/198" TargetMode="External"/><Relationship Id="rId5" Type="http://schemas.openxmlformats.org/officeDocument/2006/relationships/hyperlink" Target="https://womenslibrary.org.uk/about-us/our-values/" TargetMode="External"/><Relationship Id="rId10" Type="http://schemas.openxmlformats.org/officeDocument/2006/relationships/hyperlink" Target="https://rcn.access.preservica.com/" TargetMode="External"/><Relationship Id="rId4" Type="http://schemas.openxmlformats.org/officeDocument/2006/relationships/hyperlink" Target="https://womenslibrary.org.uk/explore-the-library-and-archive/the-archive-collection/" TargetMode="External"/><Relationship Id="rId9" Type="http://schemas.openxmlformats.org/officeDocument/2006/relationships/hyperlink" Target="https://www.nts.org.uk/collections/object/archive-110001167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applewebdata://E7AA41FD-C189-4FCE-9DAE-F4DE60FAD78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3F6F6-19B4-C043-9EB1-89659E31080A}">
  <dimension ref="A1:AW349"/>
  <sheetViews>
    <sheetView zoomScale="90" workbookViewId="0">
      <pane ySplit="3" topLeftCell="A4" activePane="bottomLeft" state="frozen"/>
      <selection activeCell="S1" sqref="S1"/>
      <selection pane="bottomLeft" activeCell="D150" sqref="D150"/>
    </sheetView>
  </sheetViews>
  <sheetFormatPr baseColWidth="10" defaultRowHeight="16" x14ac:dyDescent="0.2"/>
  <cols>
    <col min="1" max="1" width="43.83203125" customWidth="1"/>
    <col min="2" max="2" width="19.1640625" customWidth="1"/>
    <col min="3" max="3" width="30.83203125" customWidth="1"/>
    <col min="4" max="4" width="20" customWidth="1"/>
    <col min="5" max="5" width="23.33203125" customWidth="1"/>
    <col min="6" max="7" width="14.33203125" customWidth="1"/>
    <col min="8" max="8" width="17.33203125" customWidth="1"/>
    <col min="10" max="10" width="18.1640625" customWidth="1"/>
    <col min="11" max="11" width="18.33203125" customWidth="1"/>
    <col min="12" max="12" width="14.1640625" customWidth="1"/>
    <col min="14" max="14" width="14.1640625" customWidth="1"/>
    <col min="15" max="15" width="17.5" customWidth="1"/>
    <col min="16" max="16" width="18.1640625" customWidth="1"/>
    <col min="17" max="17" width="13.83203125" customWidth="1"/>
    <col min="18" max="18" width="15.6640625" customWidth="1"/>
    <col min="19" max="19" width="18.33203125" customWidth="1"/>
    <col min="20" max="20" width="16.6640625" customWidth="1"/>
    <col min="21" max="21" width="18" customWidth="1"/>
    <col min="22" max="22" width="14.33203125" customWidth="1"/>
    <col min="23" max="23" width="16.83203125" customWidth="1"/>
    <col min="25" max="25" width="16.83203125" customWidth="1"/>
    <col min="26" max="26" width="17.1640625" customWidth="1"/>
    <col min="27" max="27" width="17.5" customWidth="1"/>
    <col min="28" max="28" width="16.33203125" customWidth="1"/>
    <col min="29" max="29" width="18.33203125" customWidth="1"/>
    <col min="30" max="30" width="19.83203125" customWidth="1"/>
    <col min="31" max="32" width="19.1640625" customWidth="1"/>
    <col min="33" max="33" width="17.1640625" customWidth="1"/>
    <col min="34" max="34" width="12.5" customWidth="1"/>
    <col min="35" max="35" width="18.33203125" customWidth="1"/>
    <col min="37" max="37" width="24" customWidth="1"/>
    <col min="38" max="38" width="18.6640625" customWidth="1"/>
    <col min="39" max="39" width="19.33203125" customWidth="1"/>
    <col min="40" max="40" width="18.6640625" customWidth="1"/>
    <col min="41" max="41" width="18" customWidth="1"/>
    <col min="42" max="42" width="18.33203125" customWidth="1"/>
    <col min="44" max="45" width="19.5" customWidth="1"/>
    <col min="46" max="47" width="17.6640625" customWidth="1"/>
    <col min="48" max="48" width="18.5" customWidth="1"/>
    <col min="49" max="49" width="11.83203125" customWidth="1"/>
  </cols>
  <sheetData>
    <row r="1" spans="1:49" s="3" customFormat="1" ht="22" x14ac:dyDescent="0.3">
      <c r="A1" s="97" t="s">
        <v>8</v>
      </c>
      <c r="B1" s="97" t="s">
        <v>9</v>
      </c>
      <c r="C1" s="97" t="s">
        <v>10</v>
      </c>
      <c r="D1" s="97" t="s">
        <v>16</v>
      </c>
      <c r="E1" s="97" t="s">
        <v>18</v>
      </c>
      <c r="F1" s="97" t="s">
        <v>14</v>
      </c>
      <c r="G1" s="97" t="s">
        <v>15</v>
      </c>
      <c r="H1" s="104" t="s">
        <v>13</v>
      </c>
      <c r="I1" s="105"/>
      <c r="J1" s="105"/>
      <c r="K1" s="105"/>
      <c r="L1" s="105"/>
      <c r="M1" s="105"/>
      <c r="N1" s="105"/>
      <c r="O1" s="105"/>
      <c r="P1" s="106"/>
      <c r="Q1" s="101" t="s">
        <v>192</v>
      </c>
      <c r="R1" s="102"/>
      <c r="S1" s="102"/>
      <c r="T1" s="102"/>
      <c r="U1" s="102"/>
      <c r="V1" s="102"/>
      <c r="W1" s="102"/>
      <c r="X1" s="102"/>
      <c r="Y1" s="103"/>
      <c r="Z1" s="99" t="s">
        <v>195</v>
      </c>
      <c r="AA1" s="100"/>
      <c r="AB1" s="100"/>
      <c r="AC1" s="100"/>
      <c r="AD1" s="100"/>
      <c r="AE1" s="100"/>
      <c r="AF1" s="100"/>
      <c r="AG1" s="100"/>
      <c r="AH1" s="100"/>
      <c r="AI1" s="100"/>
      <c r="AK1" s="94" t="s">
        <v>201</v>
      </c>
      <c r="AL1" s="95"/>
      <c r="AM1" s="95"/>
      <c r="AN1" s="95"/>
      <c r="AO1" s="95"/>
      <c r="AP1" s="96"/>
    </row>
    <row r="2" spans="1:49" s="3" customFormat="1" ht="21" x14ac:dyDescent="0.25">
      <c r="A2" s="98"/>
      <c r="B2" s="98"/>
      <c r="C2" s="98"/>
      <c r="D2" s="98"/>
      <c r="E2" s="98"/>
      <c r="F2" s="98"/>
      <c r="G2" s="98"/>
      <c r="H2" s="23"/>
      <c r="I2" s="23"/>
      <c r="J2" s="23"/>
      <c r="K2" s="23"/>
      <c r="L2" s="23"/>
      <c r="M2" s="23"/>
      <c r="N2" s="23"/>
      <c r="O2" s="23"/>
      <c r="P2" s="23"/>
      <c r="Q2" s="24"/>
      <c r="R2" s="25"/>
      <c r="S2" s="25"/>
      <c r="T2" s="25"/>
      <c r="U2" s="25"/>
      <c r="V2" s="25"/>
      <c r="W2" s="25"/>
      <c r="X2" s="25"/>
      <c r="Y2" s="26"/>
      <c r="Z2" s="27"/>
      <c r="AA2" s="28"/>
      <c r="AB2" s="28"/>
      <c r="AC2" s="28"/>
      <c r="AD2" s="28"/>
      <c r="AE2" s="28"/>
      <c r="AF2" s="28"/>
      <c r="AG2" s="28"/>
      <c r="AH2" s="28"/>
      <c r="AI2" s="28"/>
      <c r="AK2" s="33" t="s">
        <v>207</v>
      </c>
      <c r="AL2" s="34" t="s">
        <v>208</v>
      </c>
      <c r="AM2" s="34" t="s">
        <v>209</v>
      </c>
      <c r="AN2" s="34" t="s">
        <v>205</v>
      </c>
      <c r="AO2" s="34" t="s">
        <v>204</v>
      </c>
      <c r="AP2" s="35" t="s">
        <v>206</v>
      </c>
      <c r="AR2" s="41" t="s">
        <v>212</v>
      </c>
      <c r="AS2" s="41" t="s">
        <v>227</v>
      </c>
      <c r="AT2" s="41" t="s">
        <v>213</v>
      </c>
      <c r="AU2" s="41" t="s">
        <v>229</v>
      </c>
      <c r="AV2" s="41" t="s">
        <v>214</v>
      </c>
      <c r="AW2" s="41" t="s">
        <v>230</v>
      </c>
    </row>
    <row r="3" spans="1:49" ht="69" thickBot="1" x14ac:dyDescent="0.25">
      <c r="A3" s="98"/>
      <c r="B3" s="98"/>
      <c r="C3" s="98"/>
      <c r="D3" s="98"/>
      <c r="E3" s="98"/>
      <c r="F3" s="98"/>
      <c r="G3" s="98"/>
      <c r="H3" s="7" t="s">
        <v>29</v>
      </c>
      <c r="I3" s="8" t="s">
        <v>31</v>
      </c>
      <c r="J3" s="8" t="s">
        <v>42</v>
      </c>
      <c r="K3" s="8" t="s">
        <v>38</v>
      </c>
      <c r="L3" s="9" t="s">
        <v>43</v>
      </c>
      <c r="M3" s="9" t="s">
        <v>48</v>
      </c>
      <c r="N3" s="9" t="s">
        <v>52</v>
      </c>
      <c r="O3" s="9" t="s">
        <v>262</v>
      </c>
      <c r="P3" s="9" t="s">
        <v>71</v>
      </c>
      <c r="Q3" s="13" t="s">
        <v>62</v>
      </c>
      <c r="R3" s="14" t="s">
        <v>193</v>
      </c>
      <c r="S3" s="14" t="s">
        <v>75</v>
      </c>
      <c r="T3" s="14" t="s">
        <v>67</v>
      </c>
      <c r="U3" s="14" t="s">
        <v>93</v>
      </c>
      <c r="V3" s="14" t="s">
        <v>97</v>
      </c>
      <c r="W3" s="15" t="s">
        <v>79</v>
      </c>
      <c r="X3" s="15" t="s">
        <v>155</v>
      </c>
      <c r="Y3" s="15" t="s">
        <v>194</v>
      </c>
      <c r="Z3" s="10" t="s">
        <v>83</v>
      </c>
      <c r="AA3" s="10" t="s">
        <v>87</v>
      </c>
      <c r="AB3" s="10" t="s">
        <v>217</v>
      </c>
      <c r="AC3" s="10" t="s">
        <v>161</v>
      </c>
      <c r="AD3" s="10" t="s">
        <v>58</v>
      </c>
      <c r="AE3" s="10" t="s">
        <v>99</v>
      </c>
      <c r="AF3" s="10" t="s">
        <v>102</v>
      </c>
      <c r="AG3" s="11" t="s">
        <v>113</v>
      </c>
      <c r="AH3" s="11" t="s">
        <v>170</v>
      </c>
      <c r="AI3" s="11" t="s">
        <v>106</v>
      </c>
      <c r="AK3" s="37" t="s">
        <v>210</v>
      </c>
      <c r="AL3" s="36" t="s">
        <v>210</v>
      </c>
      <c r="AM3" s="36" t="s">
        <v>210</v>
      </c>
      <c r="AN3" s="36" t="s">
        <v>211</v>
      </c>
      <c r="AO3" s="36" t="s">
        <v>211</v>
      </c>
      <c r="AP3" s="38" t="s">
        <v>211</v>
      </c>
      <c r="AR3" s="36" t="s">
        <v>215</v>
      </c>
      <c r="AS3" s="36" t="s">
        <v>228</v>
      </c>
      <c r="AT3" s="36" t="s">
        <v>215</v>
      </c>
      <c r="AU3" s="36" t="s">
        <v>228</v>
      </c>
      <c r="AV3" s="36" t="s">
        <v>215</v>
      </c>
      <c r="AW3" s="52" t="s">
        <v>228</v>
      </c>
    </row>
    <row r="4" spans="1:49" x14ac:dyDescent="0.2">
      <c r="A4" s="5" t="s">
        <v>0</v>
      </c>
      <c r="B4" s="5" t="s">
        <v>12</v>
      </c>
      <c r="C4" s="12" t="s">
        <v>119</v>
      </c>
      <c r="D4" s="5" t="s">
        <v>159</v>
      </c>
      <c r="E4" s="5" t="s">
        <v>21</v>
      </c>
      <c r="F4" s="16">
        <v>45428</v>
      </c>
      <c r="G4" s="17">
        <v>0.61458333333333337</v>
      </c>
      <c r="H4" s="5" t="s">
        <v>226</v>
      </c>
      <c r="I4" s="5" t="s">
        <v>226</v>
      </c>
      <c r="J4" s="5" t="s">
        <v>226</v>
      </c>
      <c r="K4" s="5" t="s">
        <v>226</v>
      </c>
      <c r="L4" s="5" t="s">
        <v>226</v>
      </c>
      <c r="M4" s="5" t="s">
        <v>226</v>
      </c>
      <c r="N4" s="5" t="s">
        <v>226</v>
      </c>
      <c r="O4" s="5" t="s">
        <v>226</v>
      </c>
      <c r="P4" s="5" t="s">
        <v>226</v>
      </c>
      <c r="Q4" s="5" t="s">
        <v>226</v>
      </c>
      <c r="R4" s="5" t="s">
        <v>226</v>
      </c>
      <c r="S4" s="5" t="s">
        <v>226</v>
      </c>
      <c r="T4" s="5" t="s">
        <v>226</v>
      </c>
      <c r="U4" s="5" t="s">
        <v>226</v>
      </c>
      <c r="V4" s="5" t="s">
        <v>226</v>
      </c>
      <c r="W4" s="5" t="s">
        <v>226</v>
      </c>
      <c r="X4" s="5" t="s">
        <v>226</v>
      </c>
      <c r="Y4" s="5" t="s">
        <v>226</v>
      </c>
      <c r="Z4" s="5" t="s">
        <v>226</v>
      </c>
      <c r="AA4" s="5" t="s">
        <v>226</v>
      </c>
      <c r="AB4" s="5" t="s">
        <v>199</v>
      </c>
      <c r="AC4" s="5" t="s">
        <v>160</v>
      </c>
      <c r="AD4" s="5" t="s">
        <v>226</v>
      </c>
      <c r="AE4" s="5" t="s">
        <v>226</v>
      </c>
      <c r="AF4" s="5" t="s">
        <v>226</v>
      </c>
      <c r="AG4" s="5" t="s">
        <v>226</v>
      </c>
      <c r="AH4" s="5" t="s">
        <v>226</v>
      </c>
      <c r="AI4" s="5" t="s">
        <v>226</v>
      </c>
      <c r="AK4" s="30">
        <f t="shared" ref="AK4:AK12" si="0">COUNTIF(H4:P4, "pass")</f>
        <v>0</v>
      </c>
      <c r="AL4" s="5">
        <f t="shared" ref="AL4:AL12" si="1">COUNTIF(Q4:Y4, "pass")</f>
        <v>0</v>
      </c>
      <c r="AM4" s="5">
        <f>COUNTIF(Z4:AB4, "pass")+COUNTIF(AD4:AI4, "pass")</f>
        <v>1</v>
      </c>
      <c r="AN4" s="5">
        <f t="shared" ref="AN4:AN12" si="2">COUNTIF(H4:P4, "pass")+COUNTIF(H4:P4, "fail")</f>
        <v>0</v>
      </c>
      <c r="AO4" s="5">
        <f t="shared" ref="AO4:AO12" si="3">COUNTIF(Q4:Y4, "pass")+COUNTIF(Q4:Y4, "fail")</f>
        <v>0</v>
      </c>
      <c r="AP4" s="29">
        <f>COUNTIF(Z4:AB4, "pass")+COUNTIF(AD4:AI4, "pass")+COUNTIF(Z4:AB4, "fail")+COUNTIF(AD4:AI4, "fail")</f>
        <v>1</v>
      </c>
      <c r="AR4" s="5">
        <f>COUNTIF(H4:P4, "not applicable")+COUNTIF(H4:P4, "not tested")</f>
        <v>0</v>
      </c>
      <c r="AS4" s="5">
        <f>COUNTIF(H4:P4, "not in scope of tool")</f>
        <v>9</v>
      </c>
      <c r="AT4" s="5">
        <f>COUNTIF(Q4:Y4, "not applicable")+COUNTIF(Q4:Y4, "not tested")</f>
        <v>0</v>
      </c>
      <c r="AU4" s="5">
        <f>COUNTIF(Q4:Y4, "not in scope of tool")</f>
        <v>9</v>
      </c>
      <c r="AV4" s="5">
        <f>COUNTIF(Z4:AB4, "not tested")+COUNTIF(AD4:AI4, "not tested")+COUNTIF(Z4:AB4, "not applicable")+COUNTIF(AD4:AI4, "not applicable")</f>
        <v>0</v>
      </c>
      <c r="AW4" s="5">
        <f>COUNTIF(Z4:AB4, "not in scope of tool")+COUNTIF(AD4:AI4, "not in scope of tool")</f>
        <v>8</v>
      </c>
    </row>
    <row r="5" spans="1:49" x14ac:dyDescent="0.2">
      <c r="A5" s="5" t="s">
        <v>0</v>
      </c>
      <c r="B5" s="5" t="s">
        <v>11</v>
      </c>
      <c r="C5" s="12" t="s">
        <v>117</v>
      </c>
      <c r="D5" s="5" t="s">
        <v>159</v>
      </c>
      <c r="E5" s="5" t="s">
        <v>21</v>
      </c>
      <c r="F5" s="16">
        <v>45428</v>
      </c>
      <c r="G5" s="17">
        <v>0.61458333333333337</v>
      </c>
      <c r="H5" s="5" t="s">
        <v>226</v>
      </c>
      <c r="I5" s="5" t="s">
        <v>226</v>
      </c>
      <c r="J5" s="5" t="s">
        <v>226</v>
      </c>
      <c r="K5" s="5" t="s">
        <v>226</v>
      </c>
      <c r="L5" s="5" t="s">
        <v>226</v>
      </c>
      <c r="M5" s="5" t="s">
        <v>226</v>
      </c>
      <c r="N5" s="5" t="s">
        <v>226</v>
      </c>
      <c r="O5" s="5" t="s">
        <v>226</v>
      </c>
      <c r="P5" s="5" t="s">
        <v>226</v>
      </c>
      <c r="Q5" s="5" t="s">
        <v>226</v>
      </c>
      <c r="R5" s="5" t="s">
        <v>226</v>
      </c>
      <c r="S5" s="5" t="s">
        <v>226</v>
      </c>
      <c r="T5" s="5" t="s">
        <v>226</v>
      </c>
      <c r="U5" s="5" t="s">
        <v>226</v>
      </c>
      <c r="V5" s="5" t="s">
        <v>226</v>
      </c>
      <c r="W5" s="5" t="s">
        <v>226</v>
      </c>
      <c r="X5" s="5" t="s">
        <v>226</v>
      </c>
      <c r="Y5" s="5" t="s">
        <v>226</v>
      </c>
      <c r="Z5" s="5" t="s">
        <v>226</v>
      </c>
      <c r="AA5" s="5" t="s">
        <v>226</v>
      </c>
      <c r="AB5" s="5" t="s">
        <v>199</v>
      </c>
      <c r="AC5" s="5" t="s">
        <v>162</v>
      </c>
      <c r="AD5" s="5" t="s">
        <v>226</v>
      </c>
      <c r="AE5" s="5" t="s">
        <v>226</v>
      </c>
      <c r="AF5" s="5" t="s">
        <v>226</v>
      </c>
      <c r="AG5" s="5" t="s">
        <v>226</v>
      </c>
      <c r="AH5" s="5" t="s">
        <v>226</v>
      </c>
      <c r="AI5" s="5" t="s">
        <v>226</v>
      </c>
      <c r="AK5" s="30">
        <f t="shared" si="0"/>
        <v>0</v>
      </c>
      <c r="AL5" s="5">
        <f t="shared" si="1"/>
        <v>0</v>
      </c>
      <c r="AM5" s="5">
        <f t="shared" ref="AM5:AM48" si="4">COUNTIF(Z5:AB5, "pass")+COUNTIF(AD5:AI5, "pass")</f>
        <v>1</v>
      </c>
      <c r="AN5" s="5">
        <f t="shared" si="2"/>
        <v>0</v>
      </c>
      <c r="AO5" s="5">
        <f t="shared" si="3"/>
        <v>0</v>
      </c>
      <c r="AP5" s="29">
        <f t="shared" ref="AP5:AP48" si="5">COUNTIF(Z5:AB5, "pass")+COUNTIF(AD5:AI5, "pass")+COUNTIF(Z5:AB5, "fail")+COUNTIF(AD5:AI5, "fail")</f>
        <v>1</v>
      </c>
      <c r="AR5" s="5">
        <f t="shared" ref="AR5:AR62" si="6">COUNTIF(H5:P5, "not applicable")+COUNTIF(H5:P5, "not tested")</f>
        <v>0</v>
      </c>
      <c r="AS5" s="5">
        <f t="shared" ref="AS5:AS62" si="7">COUNTIF(H5:P5, "not in scope of tool")</f>
        <v>9</v>
      </c>
      <c r="AT5" s="5">
        <f t="shared" ref="AT5:AT62" si="8">COUNTIF(Q5:Y5, "not applicable")+COUNTIF(Q5:Y5, "not tested")</f>
        <v>0</v>
      </c>
      <c r="AU5" s="5">
        <f t="shared" ref="AU5:AU48" si="9">COUNTIF(Q5:Y5, "not in scope of tool")</f>
        <v>9</v>
      </c>
      <c r="AV5" s="5">
        <f t="shared" ref="AV5:AV62" si="10">COUNTIF(Z5:AB5, "not tested")+COUNTIF(AD5:AI5, "not tested")+COUNTIF(Z5:AB5, "not applicable")+COUNTIF(AD5:AI5, "not applicable")</f>
        <v>0</v>
      </c>
      <c r="AW5" s="5">
        <f t="shared" ref="AW5:AW62" si="11">COUNTIF(Z5:AB5, "not in scope of tool")+COUNTIF(AD5:AI5, "not in scope of tool")</f>
        <v>8</v>
      </c>
    </row>
    <row r="6" spans="1:49" x14ac:dyDescent="0.2">
      <c r="A6" s="5" t="s">
        <v>0</v>
      </c>
      <c r="B6" s="5" t="s">
        <v>123</v>
      </c>
      <c r="C6" s="12" t="s">
        <v>118</v>
      </c>
      <c r="D6" s="5" t="s">
        <v>159</v>
      </c>
      <c r="E6" s="5" t="s">
        <v>21</v>
      </c>
      <c r="F6" s="16">
        <v>45428</v>
      </c>
      <c r="G6" s="17">
        <v>0.61458333333333337</v>
      </c>
      <c r="H6" s="5" t="s">
        <v>226</v>
      </c>
      <c r="I6" s="5" t="s">
        <v>226</v>
      </c>
      <c r="J6" s="5" t="s">
        <v>226</v>
      </c>
      <c r="K6" s="5" t="s">
        <v>226</v>
      </c>
      <c r="L6" s="5" t="s">
        <v>226</v>
      </c>
      <c r="M6" s="5" t="s">
        <v>226</v>
      </c>
      <c r="N6" s="5" t="s">
        <v>226</v>
      </c>
      <c r="O6" s="5" t="s">
        <v>226</v>
      </c>
      <c r="P6" s="5" t="s">
        <v>226</v>
      </c>
      <c r="Q6" s="5" t="s">
        <v>226</v>
      </c>
      <c r="R6" s="5" t="s">
        <v>226</v>
      </c>
      <c r="S6" s="5" t="s">
        <v>226</v>
      </c>
      <c r="T6" s="5" t="s">
        <v>226</v>
      </c>
      <c r="U6" s="5" t="s">
        <v>226</v>
      </c>
      <c r="V6" s="5" t="s">
        <v>226</v>
      </c>
      <c r="W6" s="5" t="s">
        <v>226</v>
      </c>
      <c r="X6" s="5" t="s">
        <v>226</v>
      </c>
      <c r="Y6" s="5" t="s">
        <v>226</v>
      </c>
      <c r="Z6" s="5" t="s">
        <v>226</v>
      </c>
      <c r="AA6" s="5" t="s">
        <v>226</v>
      </c>
      <c r="AB6" s="5" t="s">
        <v>198</v>
      </c>
      <c r="AC6" s="5" t="s">
        <v>163</v>
      </c>
      <c r="AD6" s="5" t="s">
        <v>226</v>
      </c>
      <c r="AE6" s="5" t="s">
        <v>226</v>
      </c>
      <c r="AF6" s="5" t="s">
        <v>226</v>
      </c>
      <c r="AG6" s="5" t="s">
        <v>226</v>
      </c>
      <c r="AH6" s="5" t="s">
        <v>226</v>
      </c>
      <c r="AI6" s="5" t="s">
        <v>226</v>
      </c>
      <c r="AK6" s="30">
        <f t="shared" si="0"/>
        <v>0</v>
      </c>
      <c r="AL6" s="5">
        <f t="shared" si="1"/>
        <v>0</v>
      </c>
      <c r="AM6" s="5">
        <f t="shared" si="4"/>
        <v>0</v>
      </c>
      <c r="AN6" s="5">
        <f t="shared" si="2"/>
        <v>0</v>
      </c>
      <c r="AO6" s="5">
        <f t="shared" si="3"/>
        <v>0</v>
      </c>
      <c r="AP6" s="29">
        <f t="shared" si="5"/>
        <v>1</v>
      </c>
      <c r="AR6" s="5">
        <f t="shared" si="6"/>
        <v>0</v>
      </c>
      <c r="AS6" s="5">
        <f t="shared" si="7"/>
        <v>9</v>
      </c>
      <c r="AT6" s="5">
        <f t="shared" si="8"/>
        <v>0</v>
      </c>
      <c r="AU6" s="5">
        <f t="shared" si="9"/>
        <v>9</v>
      </c>
      <c r="AV6" s="5">
        <f t="shared" si="10"/>
        <v>0</v>
      </c>
      <c r="AW6" s="5">
        <f t="shared" si="11"/>
        <v>8</v>
      </c>
    </row>
    <row r="7" spans="1:49" x14ac:dyDescent="0.2">
      <c r="A7" s="5" t="s">
        <v>0</v>
      </c>
      <c r="B7" s="5" t="s">
        <v>114</v>
      </c>
      <c r="C7" s="43" t="s">
        <v>185</v>
      </c>
      <c r="D7" s="5" t="s">
        <v>159</v>
      </c>
      <c r="E7" s="5" t="s">
        <v>21</v>
      </c>
      <c r="F7" s="16">
        <v>45438</v>
      </c>
      <c r="G7" s="17">
        <v>0.88124999999999998</v>
      </c>
      <c r="H7" s="5" t="s">
        <v>226</v>
      </c>
      <c r="I7" s="5" t="s">
        <v>226</v>
      </c>
      <c r="J7" s="5" t="s">
        <v>226</v>
      </c>
      <c r="K7" s="5" t="s">
        <v>226</v>
      </c>
      <c r="L7" s="5" t="s">
        <v>226</v>
      </c>
      <c r="M7" s="5" t="s">
        <v>226</v>
      </c>
      <c r="N7" s="5" t="s">
        <v>226</v>
      </c>
      <c r="O7" s="5" t="s">
        <v>226</v>
      </c>
      <c r="P7" s="5" t="s">
        <v>226</v>
      </c>
      <c r="Q7" s="5" t="s">
        <v>226</v>
      </c>
      <c r="R7" s="5" t="s">
        <v>226</v>
      </c>
      <c r="S7" s="5" t="s">
        <v>226</v>
      </c>
      <c r="T7" s="5" t="s">
        <v>226</v>
      </c>
      <c r="U7" s="5" t="s">
        <v>226</v>
      </c>
      <c r="V7" s="5" t="s">
        <v>226</v>
      </c>
      <c r="W7" s="5" t="s">
        <v>226</v>
      </c>
      <c r="X7" s="5" t="s">
        <v>226</v>
      </c>
      <c r="Y7" s="5" t="s">
        <v>226</v>
      </c>
      <c r="Z7" s="5" t="s">
        <v>226</v>
      </c>
      <c r="AA7" s="5" t="s">
        <v>226</v>
      </c>
      <c r="AB7" s="5" t="s">
        <v>199</v>
      </c>
      <c r="AC7" s="5" t="s">
        <v>216</v>
      </c>
      <c r="AD7" s="5" t="s">
        <v>226</v>
      </c>
      <c r="AE7" s="5" t="s">
        <v>226</v>
      </c>
      <c r="AF7" s="5" t="s">
        <v>226</v>
      </c>
      <c r="AG7" s="5" t="s">
        <v>226</v>
      </c>
      <c r="AH7" s="5" t="s">
        <v>226</v>
      </c>
      <c r="AI7" s="5" t="s">
        <v>226</v>
      </c>
      <c r="AK7" s="30">
        <f t="shared" si="0"/>
        <v>0</v>
      </c>
      <c r="AL7" s="5">
        <f t="shared" si="1"/>
        <v>0</v>
      </c>
      <c r="AM7" s="5">
        <f t="shared" si="4"/>
        <v>1</v>
      </c>
      <c r="AN7" s="5">
        <f t="shared" si="2"/>
        <v>0</v>
      </c>
      <c r="AO7" s="5">
        <f t="shared" si="3"/>
        <v>0</v>
      </c>
      <c r="AP7" s="29">
        <f t="shared" si="5"/>
        <v>1</v>
      </c>
      <c r="AR7" s="5">
        <f t="shared" si="6"/>
        <v>0</v>
      </c>
      <c r="AS7" s="5">
        <f t="shared" si="7"/>
        <v>9</v>
      </c>
      <c r="AT7" s="5">
        <f t="shared" si="8"/>
        <v>0</v>
      </c>
      <c r="AU7" s="5">
        <f t="shared" si="9"/>
        <v>9</v>
      </c>
      <c r="AV7" s="5">
        <f t="shared" si="10"/>
        <v>0</v>
      </c>
      <c r="AW7" s="5">
        <f t="shared" si="11"/>
        <v>8</v>
      </c>
    </row>
    <row r="8" spans="1:49" x14ac:dyDescent="0.2">
      <c r="A8" s="5" t="s">
        <v>0</v>
      </c>
      <c r="B8" s="5" t="s">
        <v>121</v>
      </c>
      <c r="C8" s="12" t="s">
        <v>1</v>
      </c>
      <c r="D8" s="5" t="s">
        <v>159</v>
      </c>
      <c r="E8" s="5" t="s">
        <v>21</v>
      </c>
      <c r="F8" s="16">
        <v>45428</v>
      </c>
      <c r="G8" s="17">
        <v>0.61458333333333337</v>
      </c>
      <c r="H8" s="5" t="s">
        <v>226</v>
      </c>
      <c r="I8" s="5" t="s">
        <v>226</v>
      </c>
      <c r="J8" s="5" t="s">
        <v>226</v>
      </c>
      <c r="K8" s="5" t="s">
        <v>226</v>
      </c>
      <c r="L8" s="5" t="s">
        <v>226</v>
      </c>
      <c r="M8" s="5" t="s">
        <v>226</v>
      </c>
      <c r="N8" s="5" t="s">
        <v>226</v>
      </c>
      <c r="O8" s="5" t="s">
        <v>226</v>
      </c>
      <c r="P8" s="5" t="s">
        <v>226</v>
      </c>
      <c r="Q8" s="5" t="s">
        <v>226</v>
      </c>
      <c r="R8" s="5" t="s">
        <v>226</v>
      </c>
      <c r="S8" s="5" t="s">
        <v>226</v>
      </c>
      <c r="T8" s="5" t="s">
        <v>226</v>
      </c>
      <c r="U8" s="5" t="s">
        <v>226</v>
      </c>
      <c r="V8" s="5" t="s">
        <v>226</v>
      </c>
      <c r="W8" s="5" t="s">
        <v>226</v>
      </c>
      <c r="X8" s="5" t="s">
        <v>226</v>
      </c>
      <c r="Y8" s="5" t="s">
        <v>226</v>
      </c>
      <c r="Z8" s="5" t="s">
        <v>226</v>
      </c>
      <c r="AA8" s="5" t="s">
        <v>226</v>
      </c>
      <c r="AB8" s="5" t="s">
        <v>199</v>
      </c>
      <c r="AC8" s="5" t="s">
        <v>164</v>
      </c>
      <c r="AD8" s="5" t="s">
        <v>226</v>
      </c>
      <c r="AE8" s="5" t="s">
        <v>226</v>
      </c>
      <c r="AF8" s="5" t="s">
        <v>226</v>
      </c>
      <c r="AG8" s="5" t="s">
        <v>226</v>
      </c>
      <c r="AH8" s="5" t="s">
        <v>226</v>
      </c>
      <c r="AI8" s="5" t="s">
        <v>226</v>
      </c>
      <c r="AK8" s="30">
        <f t="shared" si="0"/>
        <v>0</v>
      </c>
      <c r="AL8" s="5">
        <f t="shared" si="1"/>
        <v>0</v>
      </c>
      <c r="AM8" s="5">
        <f t="shared" si="4"/>
        <v>1</v>
      </c>
      <c r="AN8" s="5">
        <f t="shared" si="2"/>
        <v>0</v>
      </c>
      <c r="AO8" s="5">
        <f t="shared" si="3"/>
        <v>0</v>
      </c>
      <c r="AP8" s="29">
        <f t="shared" si="5"/>
        <v>1</v>
      </c>
      <c r="AR8" s="5">
        <f t="shared" si="6"/>
        <v>0</v>
      </c>
      <c r="AS8" s="5">
        <f t="shared" si="7"/>
        <v>9</v>
      </c>
      <c r="AT8" s="5">
        <f t="shared" si="8"/>
        <v>0</v>
      </c>
      <c r="AU8" s="5">
        <f t="shared" si="9"/>
        <v>9</v>
      </c>
      <c r="AV8" s="5">
        <f t="shared" si="10"/>
        <v>0</v>
      </c>
      <c r="AW8" s="5">
        <f t="shared" si="11"/>
        <v>8</v>
      </c>
    </row>
    <row r="9" spans="1:49" x14ac:dyDescent="0.2">
      <c r="A9" s="5" t="s">
        <v>0</v>
      </c>
      <c r="B9" s="5" t="s">
        <v>121</v>
      </c>
      <c r="C9" s="12" t="s">
        <v>120</v>
      </c>
      <c r="D9" s="5" t="s">
        <v>159</v>
      </c>
      <c r="E9" s="5" t="s">
        <v>21</v>
      </c>
      <c r="F9" s="16">
        <v>45428</v>
      </c>
      <c r="G9" s="17">
        <v>0.61458333333333337</v>
      </c>
      <c r="H9" s="5" t="s">
        <v>226</v>
      </c>
      <c r="I9" s="5" t="s">
        <v>226</v>
      </c>
      <c r="J9" s="5" t="s">
        <v>226</v>
      </c>
      <c r="K9" s="5" t="s">
        <v>226</v>
      </c>
      <c r="L9" s="5" t="s">
        <v>226</v>
      </c>
      <c r="M9" s="5" t="s">
        <v>226</v>
      </c>
      <c r="N9" s="5" t="s">
        <v>226</v>
      </c>
      <c r="O9" s="5" t="s">
        <v>226</v>
      </c>
      <c r="P9" s="5" t="s">
        <v>226</v>
      </c>
      <c r="Q9" s="5" t="s">
        <v>226</v>
      </c>
      <c r="R9" s="5" t="s">
        <v>226</v>
      </c>
      <c r="S9" s="5" t="s">
        <v>226</v>
      </c>
      <c r="T9" s="5" t="s">
        <v>226</v>
      </c>
      <c r="U9" s="5" t="s">
        <v>226</v>
      </c>
      <c r="V9" s="5" t="s">
        <v>226</v>
      </c>
      <c r="W9" s="5" t="s">
        <v>226</v>
      </c>
      <c r="X9" s="5" t="s">
        <v>226</v>
      </c>
      <c r="Y9" s="5" t="s">
        <v>226</v>
      </c>
      <c r="Z9" s="5" t="s">
        <v>226</v>
      </c>
      <c r="AA9" s="5" t="s">
        <v>226</v>
      </c>
      <c r="AB9" s="5" t="s">
        <v>199</v>
      </c>
      <c r="AC9" s="5" t="s">
        <v>165</v>
      </c>
      <c r="AD9" s="5" t="s">
        <v>226</v>
      </c>
      <c r="AE9" s="5" t="s">
        <v>226</v>
      </c>
      <c r="AF9" s="5" t="s">
        <v>226</v>
      </c>
      <c r="AG9" s="5" t="s">
        <v>226</v>
      </c>
      <c r="AH9" s="5" t="s">
        <v>226</v>
      </c>
      <c r="AI9" s="5" t="s">
        <v>226</v>
      </c>
      <c r="AK9" s="30">
        <f t="shared" si="0"/>
        <v>0</v>
      </c>
      <c r="AL9" s="5">
        <f t="shared" si="1"/>
        <v>0</v>
      </c>
      <c r="AM9" s="5">
        <f t="shared" si="4"/>
        <v>1</v>
      </c>
      <c r="AN9" s="5">
        <f t="shared" si="2"/>
        <v>0</v>
      </c>
      <c r="AO9" s="5">
        <f t="shared" si="3"/>
        <v>0</v>
      </c>
      <c r="AP9" s="29">
        <f t="shared" si="5"/>
        <v>1</v>
      </c>
      <c r="AR9" s="5">
        <f t="shared" si="6"/>
        <v>0</v>
      </c>
      <c r="AS9" s="5">
        <f t="shared" si="7"/>
        <v>9</v>
      </c>
      <c r="AT9" s="5">
        <f t="shared" si="8"/>
        <v>0</v>
      </c>
      <c r="AU9" s="5">
        <f t="shared" si="9"/>
        <v>9</v>
      </c>
      <c r="AV9" s="5">
        <f t="shared" si="10"/>
        <v>0</v>
      </c>
      <c r="AW9" s="5">
        <f t="shared" si="11"/>
        <v>8</v>
      </c>
    </row>
    <row r="10" spans="1:49" x14ac:dyDescent="0.2">
      <c r="A10" s="5" t="s">
        <v>0</v>
      </c>
      <c r="B10" s="5" t="s">
        <v>121</v>
      </c>
      <c r="C10" t="s">
        <v>124</v>
      </c>
      <c r="D10" s="5" t="s">
        <v>159</v>
      </c>
      <c r="E10" s="5" t="s">
        <v>21</v>
      </c>
      <c r="F10" s="16">
        <v>45428</v>
      </c>
      <c r="G10" s="17">
        <v>0.61458333333333337</v>
      </c>
      <c r="H10" s="5" t="s">
        <v>226</v>
      </c>
      <c r="I10" s="5" t="s">
        <v>226</v>
      </c>
      <c r="J10" s="5" t="s">
        <v>226</v>
      </c>
      <c r="K10" s="5" t="s">
        <v>226</v>
      </c>
      <c r="L10" s="5" t="s">
        <v>226</v>
      </c>
      <c r="M10" s="5" t="s">
        <v>226</v>
      </c>
      <c r="N10" s="5" t="s">
        <v>226</v>
      </c>
      <c r="O10" s="5" t="s">
        <v>226</v>
      </c>
      <c r="P10" s="5" t="s">
        <v>226</v>
      </c>
      <c r="Q10" s="5" t="s">
        <v>226</v>
      </c>
      <c r="R10" s="5" t="s">
        <v>226</v>
      </c>
      <c r="S10" s="5" t="s">
        <v>226</v>
      </c>
      <c r="T10" s="5" t="s">
        <v>226</v>
      </c>
      <c r="U10" s="5" t="s">
        <v>226</v>
      </c>
      <c r="V10" s="5" t="s">
        <v>226</v>
      </c>
      <c r="W10" s="5" t="s">
        <v>226</v>
      </c>
      <c r="X10" s="5" t="s">
        <v>226</v>
      </c>
      <c r="Y10" s="5" t="s">
        <v>226</v>
      </c>
      <c r="Z10" s="5" t="s">
        <v>226</v>
      </c>
      <c r="AA10" s="5" t="s">
        <v>226</v>
      </c>
      <c r="AB10" s="5" t="s">
        <v>199</v>
      </c>
      <c r="AC10" s="5" t="s">
        <v>166</v>
      </c>
      <c r="AD10" s="5" t="s">
        <v>226</v>
      </c>
      <c r="AE10" s="5" t="s">
        <v>226</v>
      </c>
      <c r="AF10" s="5" t="s">
        <v>226</v>
      </c>
      <c r="AG10" s="5" t="s">
        <v>226</v>
      </c>
      <c r="AH10" s="5" t="s">
        <v>226</v>
      </c>
      <c r="AI10" s="5" t="s">
        <v>226</v>
      </c>
      <c r="AK10" s="30">
        <f t="shared" si="0"/>
        <v>0</v>
      </c>
      <c r="AL10" s="5">
        <f t="shared" si="1"/>
        <v>0</v>
      </c>
      <c r="AM10" s="5">
        <f t="shared" si="4"/>
        <v>1</v>
      </c>
      <c r="AN10" s="5">
        <f t="shared" si="2"/>
        <v>0</v>
      </c>
      <c r="AO10" s="5">
        <f t="shared" si="3"/>
        <v>0</v>
      </c>
      <c r="AP10" s="29">
        <f t="shared" si="5"/>
        <v>1</v>
      </c>
      <c r="AR10" s="5">
        <f t="shared" si="6"/>
        <v>0</v>
      </c>
      <c r="AS10" s="5">
        <f t="shared" si="7"/>
        <v>9</v>
      </c>
      <c r="AT10" s="5">
        <f t="shared" si="8"/>
        <v>0</v>
      </c>
      <c r="AU10" s="5">
        <f t="shared" si="9"/>
        <v>9</v>
      </c>
      <c r="AV10" s="5">
        <f t="shared" si="10"/>
        <v>0</v>
      </c>
      <c r="AW10" s="5">
        <f t="shared" si="11"/>
        <v>8</v>
      </c>
    </row>
    <row r="11" spans="1:49" x14ac:dyDescent="0.2">
      <c r="A11" s="5" t="s">
        <v>0</v>
      </c>
      <c r="B11" s="5" t="s">
        <v>115</v>
      </c>
      <c r="C11" s="12" t="s">
        <v>125</v>
      </c>
      <c r="D11" s="5" t="s">
        <v>159</v>
      </c>
      <c r="E11" s="5" t="s">
        <v>21</v>
      </c>
      <c r="F11" s="16">
        <v>45428</v>
      </c>
      <c r="G11" s="17">
        <v>0.61458333333333337</v>
      </c>
      <c r="H11" s="5" t="s">
        <v>226</v>
      </c>
      <c r="I11" s="5" t="s">
        <v>226</v>
      </c>
      <c r="J11" s="5" t="s">
        <v>226</v>
      </c>
      <c r="K11" s="5" t="s">
        <v>226</v>
      </c>
      <c r="L11" s="5" t="s">
        <v>226</v>
      </c>
      <c r="M11" s="5" t="s">
        <v>226</v>
      </c>
      <c r="N11" s="5" t="s">
        <v>226</v>
      </c>
      <c r="O11" s="5" t="s">
        <v>226</v>
      </c>
      <c r="P11" s="5" t="s">
        <v>226</v>
      </c>
      <c r="Q11" s="5" t="s">
        <v>226</v>
      </c>
      <c r="R11" s="5" t="s">
        <v>226</v>
      </c>
      <c r="S11" s="5" t="s">
        <v>226</v>
      </c>
      <c r="T11" s="5" t="s">
        <v>226</v>
      </c>
      <c r="U11" s="5" t="s">
        <v>226</v>
      </c>
      <c r="V11" s="5" t="s">
        <v>226</v>
      </c>
      <c r="W11" s="5" t="s">
        <v>226</v>
      </c>
      <c r="X11" s="5" t="s">
        <v>226</v>
      </c>
      <c r="Y11" s="5" t="s">
        <v>226</v>
      </c>
      <c r="Z11" s="5" t="s">
        <v>226</v>
      </c>
      <c r="AA11" s="5" t="s">
        <v>226</v>
      </c>
      <c r="AB11" s="5" t="s">
        <v>199</v>
      </c>
      <c r="AC11" s="5" t="s">
        <v>167</v>
      </c>
      <c r="AD11" s="5" t="s">
        <v>226</v>
      </c>
      <c r="AE11" s="5" t="s">
        <v>226</v>
      </c>
      <c r="AF11" s="5" t="s">
        <v>226</v>
      </c>
      <c r="AG11" s="5" t="s">
        <v>226</v>
      </c>
      <c r="AH11" s="5" t="s">
        <v>226</v>
      </c>
      <c r="AI11" s="5" t="s">
        <v>226</v>
      </c>
      <c r="AK11" s="30">
        <f t="shared" si="0"/>
        <v>0</v>
      </c>
      <c r="AL11" s="5">
        <f t="shared" si="1"/>
        <v>0</v>
      </c>
      <c r="AM11" s="5">
        <f t="shared" si="4"/>
        <v>1</v>
      </c>
      <c r="AN11" s="5">
        <f t="shared" si="2"/>
        <v>0</v>
      </c>
      <c r="AO11" s="5">
        <f t="shared" si="3"/>
        <v>0</v>
      </c>
      <c r="AP11" s="29">
        <f t="shared" si="5"/>
        <v>1</v>
      </c>
      <c r="AR11" s="5">
        <f t="shared" si="6"/>
        <v>0</v>
      </c>
      <c r="AS11" s="5">
        <f t="shared" si="7"/>
        <v>9</v>
      </c>
      <c r="AT11" s="5">
        <f t="shared" si="8"/>
        <v>0</v>
      </c>
      <c r="AU11" s="5">
        <f t="shared" si="9"/>
        <v>9</v>
      </c>
      <c r="AV11" s="5">
        <f t="shared" si="10"/>
        <v>0</v>
      </c>
      <c r="AW11" s="5">
        <f t="shared" si="11"/>
        <v>8</v>
      </c>
    </row>
    <row r="12" spans="1:49" x14ac:dyDescent="0.2">
      <c r="A12" s="5" t="s">
        <v>0</v>
      </c>
      <c r="B12" s="5" t="s">
        <v>116</v>
      </c>
      <c r="C12" s="12" t="s">
        <v>126</v>
      </c>
      <c r="D12" s="5" t="s">
        <v>159</v>
      </c>
      <c r="E12" s="5" t="s">
        <v>21</v>
      </c>
      <c r="F12" s="16">
        <v>45428</v>
      </c>
      <c r="G12" s="17">
        <v>0.61458333333333337</v>
      </c>
      <c r="H12" s="5" t="s">
        <v>226</v>
      </c>
      <c r="I12" s="5" t="s">
        <v>226</v>
      </c>
      <c r="J12" s="5" t="s">
        <v>226</v>
      </c>
      <c r="K12" s="5" t="s">
        <v>226</v>
      </c>
      <c r="L12" s="5" t="s">
        <v>226</v>
      </c>
      <c r="M12" s="5" t="s">
        <v>226</v>
      </c>
      <c r="N12" s="5" t="s">
        <v>226</v>
      </c>
      <c r="O12" s="5" t="s">
        <v>226</v>
      </c>
      <c r="P12" s="5" t="s">
        <v>226</v>
      </c>
      <c r="Q12" s="5" t="s">
        <v>226</v>
      </c>
      <c r="R12" s="5" t="s">
        <v>226</v>
      </c>
      <c r="S12" s="5" t="s">
        <v>226</v>
      </c>
      <c r="T12" s="5" t="s">
        <v>226</v>
      </c>
      <c r="U12" s="5" t="s">
        <v>226</v>
      </c>
      <c r="V12" s="5" t="s">
        <v>226</v>
      </c>
      <c r="W12" s="5" t="s">
        <v>226</v>
      </c>
      <c r="X12" s="5" t="s">
        <v>226</v>
      </c>
      <c r="Y12" s="5" t="s">
        <v>226</v>
      </c>
      <c r="Z12" s="5" t="s">
        <v>226</v>
      </c>
      <c r="AA12" s="5" t="s">
        <v>226</v>
      </c>
      <c r="AB12" s="5" t="s">
        <v>199</v>
      </c>
      <c r="AC12" s="5" t="s">
        <v>168</v>
      </c>
      <c r="AD12" s="5" t="s">
        <v>226</v>
      </c>
      <c r="AE12" s="5" t="s">
        <v>226</v>
      </c>
      <c r="AF12" s="5" t="s">
        <v>226</v>
      </c>
      <c r="AG12" s="5" t="s">
        <v>226</v>
      </c>
      <c r="AH12" s="5" t="s">
        <v>226</v>
      </c>
      <c r="AI12" s="5" t="s">
        <v>226</v>
      </c>
      <c r="AK12" s="30">
        <f t="shared" si="0"/>
        <v>0</v>
      </c>
      <c r="AL12" s="5">
        <f t="shared" si="1"/>
        <v>0</v>
      </c>
      <c r="AM12" s="5">
        <f t="shared" si="4"/>
        <v>1</v>
      </c>
      <c r="AN12" s="5">
        <f t="shared" si="2"/>
        <v>0</v>
      </c>
      <c r="AO12" s="5">
        <f t="shared" si="3"/>
        <v>0</v>
      </c>
      <c r="AP12" s="29">
        <f t="shared" si="5"/>
        <v>1</v>
      </c>
      <c r="AR12" s="5">
        <f t="shared" si="6"/>
        <v>0</v>
      </c>
      <c r="AS12" s="5">
        <f t="shared" si="7"/>
        <v>9</v>
      </c>
      <c r="AT12" s="5">
        <f t="shared" si="8"/>
        <v>0</v>
      </c>
      <c r="AU12" s="5">
        <f t="shared" si="9"/>
        <v>9</v>
      </c>
      <c r="AV12" s="5">
        <f t="shared" si="10"/>
        <v>0</v>
      </c>
      <c r="AW12" s="5">
        <f t="shared" si="11"/>
        <v>8</v>
      </c>
    </row>
    <row r="13" spans="1:49" x14ac:dyDescent="0.2">
      <c r="A13" s="5" t="s">
        <v>0</v>
      </c>
      <c r="B13" s="5" t="s">
        <v>12</v>
      </c>
      <c r="C13" s="12" t="s">
        <v>119</v>
      </c>
      <c r="D13" s="5" t="s">
        <v>24</v>
      </c>
      <c r="E13" s="5" t="s">
        <v>20</v>
      </c>
      <c r="F13" s="16">
        <v>45428</v>
      </c>
      <c r="G13" s="17">
        <v>0.62361111111111112</v>
      </c>
      <c r="H13" s="5" t="s">
        <v>200</v>
      </c>
      <c r="I13" s="5" t="s">
        <v>200</v>
      </c>
      <c r="J13" s="5" t="s">
        <v>226</v>
      </c>
      <c r="K13" s="5" t="s">
        <v>226</v>
      </c>
      <c r="L13" s="5" t="s">
        <v>200</v>
      </c>
      <c r="M13" s="5" t="s">
        <v>200</v>
      </c>
      <c r="N13" s="5" t="s">
        <v>200</v>
      </c>
      <c r="O13" s="5" t="s">
        <v>226</v>
      </c>
      <c r="P13" s="5" t="s">
        <v>200</v>
      </c>
      <c r="Q13" s="5" t="s">
        <v>199</v>
      </c>
      <c r="R13" s="5" t="s">
        <v>200</v>
      </c>
      <c r="S13" s="5" t="s">
        <v>200</v>
      </c>
      <c r="T13" s="5" t="s">
        <v>200</v>
      </c>
      <c r="U13" s="5" t="s">
        <v>226</v>
      </c>
      <c r="V13" s="5" t="s">
        <v>200</v>
      </c>
      <c r="W13" s="5" t="s">
        <v>200</v>
      </c>
      <c r="X13" s="6" t="s">
        <v>199</v>
      </c>
      <c r="Y13" s="5" t="s">
        <v>200</v>
      </c>
      <c r="Z13" s="5" t="s">
        <v>200</v>
      </c>
      <c r="AA13" s="5" t="s">
        <v>226</v>
      </c>
      <c r="AB13" s="5" t="s">
        <v>226</v>
      </c>
      <c r="AC13" s="5" t="s">
        <v>226</v>
      </c>
      <c r="AD13" s="5" t="s">
        <v>200</v>
      </c>
      <c r="AE13" s="5" t="s">
        <v>226</v>
      </c>
      <c r="AF13" s="5" t="s">
        <v>198</v>
      </c>
      <c r="AG13" s="5" t="s">
        <v>200</v>
      </c>
      <c r="AH13" s="5" t="s">
        <v>198</v>
      </c>
      <c r="AI13" s="5" t="s">
        <v>200</v>
      </c>
      <c r="AK13" s="30">
        <f t="shared" ref="AK13:AK21" si="12">COUNTIF(H13:P13, "pass")</f>
        <v>0</v>
      </c>
      <c r="AL13" s="5">
        <f t="shared" ref="AL13:AL21" si="13">COUNTIF(Q13:Y13, "pass")</f>
        <v>2</v>
      </c>
      <c r="AM13" s="5">
        <f t="shared" si="4"/>
        <v>0</v>
      </c>
      <c r="AN13" s="5">
        <f t="shared" ref="AN13:AN21" si="14">COUNTIF(H13:P13, "pass")+COUNTIF(H13:P13, "fail")</f>
        <v>0</v>
      </c>
      <c r="AO13" s="5">
        <f t="shared" ref="AO13:AO21" si="15">COUNTIF(Q13:Y13, "pass")+COUNTIF(Q13:Y13, "fail")</f>
        <v>2</v>
      </c>
      <c r="AP13" s="29">
        <f t="shared" si="5"/>
        <v>2</v>
      </c>
      <c r="AR13" s="5">
        <f t="shared" si="6"/>
        <v>6</v>
      </c>
      <c r="AS13" s="5">
        <f t="shared" si="7"/>
        <v>3</v>
      </c>
      <c r="AT13" s="5">
        <f t="shared" si="8"/>
        <v>6</v>
      </c>
      <c r="AU13" s="5">
        <f t="shared" si="9"/>
        <v>1</v>
      </c>
      <c r="AV13" s="5">
        <f>COUNTIF(Z13:AB13, "not tested")+COUNTIF(AD13:AI13, "not tested")+COUNTIF(Z13:AB13, "not applicable")+COUNTIF(AD13:AI13, "not applicable")</f>
        <v>4</v>
      </c>
      <c r="AW13" s="5">
        <f t="shared" si="11"/>
        <v>3</v>
      </c>
    </row>
    <row r="14" spans="1:49" x14ac:dyDescent="0.2">
      <c r="A14" s="5" t="s">
        <v>0</v>
      </c>
      <c r="B14" s="5" t="s">
        <v>11</v>
      </c>
      <c r="C14" s="12" t="s">
        <v>117</v>
      </c>
      <c r="D14" s="5" t="s">
        <v>24</v>
      </c>
      <c r="E14" s="5" t="s">
        <v>20</v>
      </c>
      <c r="F14" s="16">
        <v>45428</v>
      </c>
      <c r="G14" s="17">
        <v>0.65555555555555556</v>
      </c>
      <c r="H14" s="5" t="s">
        <v>200</v>
      </c>
      <c r="I14" s="5" t="s">
        <v>200</v>
      </c>
      <c r="J14" s="5" t="s">
        <v>226</v>
      </c>
      <c r="K14" s="5" t="s">
        <v>226</v>
      </c>
      <c r="L14" s="5" t="s">
        <v>200</v>
      </c>
      <c r="M14" s="5" t="s">
        <v>200</v>
      </c>
      <c r="N14" s="5" t="s">
        <v>200</v>
      </c>
      <c r="O14" s="5" t="s">
        <v>226</v>
      </c>
      <c r="P14" s="5" t="s">
        <v>200</v>
      </c>
      <c r="Q14" s="5" t="s">
        <v>199</v>
      </c>
      <c r="R14" s="5" t="s">
        <v>200</v>
      </c>
      <c r="S14" s="5" t="s">
        <v>200</v>
      </c>
      <c r="T14" s="5" t="s">
        <v>200</v>
      </c>
      <c r="U14" s="5" t="s">
        <v>226</v>
      </c>
      <c r="V14" s="5" t="s">
        <v>200</v>
      </c>
      <c r="W14" s="5" t="s">
        <v>200</v>
      </c>
      <c r="X14" s="6" t="s">
        <v>199</v>
      </c>
      <c r="Y14" s="5" t="s">
        <v>200</v>
      </c>
      <c r="Z14" s="5" t="s">
        <v>198</v>
      </c>
      <c r="AA14" s="5" t="s">
        <v>226</v>
      </c>
      <c r="AB14" s="5" t="s">
        <v>226</v>
      </c>
      <c r="AC14" s="5" t="s">
        <v>226</v>
      </c>
      <c r="AD14" s="5" t="s">
        <v>200</v>
      </c>
      <c r="AE14" s="5" t="s">
        <v>226</v>
      </c>
      <c r="AF14" s="5" t="s">
        <v>198</v>
      </c>
      <c r="AG14" s="5" t="s">
        <v>200</v>
      </c>
      <c r="AH14" s="5" t="s">
        <v>198</v>
      </c>
      <c r="AI14" s="5" t="s">
        <v>200</v>
      </c>
      <c r="AK14" s="30">
        <f t="shared" si="12"/>
        <v>0</v>
      </c>
      <c r="AL14" s="5">
        <f t="shared" si="13"/>
        <v>2</v>
      </c>
      <c r="AM14" s="5">
        <f t="shared" si="4"/>
        <v>0</v>
      </c>
      <c r="AN14" s="5">
        <f t="shared" si="14"/>
        <v>0</v>
      </c>
      <c r="AO14" s="5">
        <f t="shared" si="15"/>
        <v>2</v>
      </c>
      <c r="AP14" s="29">
        <f t="shared" si="5"/>
        <v>3</v>
      </c>
      <c r="AR14" s="5">
        <f t="shared" si="6"/>
        <v>6</v>
      </c>
      <c r="AS14" s="5">
        <f t="shared" si="7"/>
        <v>3</v>
      </c>
      <c r="AT14" s="5">
        <f t="shared" si="8"/>
        <v>6</v>
      </c>
      <c r="AU14" s="5">
        <f t="shared" si="9"/>
        <v>1</v>
      </c>
      <c r="AV14" s="5">
        <f t="shared" si="10"/>
        <v>3</v>
      </c>
      <c r="AW14" s="5">
        <f t="shared" si="11"/>
        <v>3</v>
      </c>
    </row>
    <row r="15" spans="1:49" x14ac:dyDescent="0.2">
      <c r="A15" s="5" t="s">
        <v>0</v>
      </c>
      <c r="B15" s="5" t="s">
        <v>123</v>
      </c>
      <c r="C15" s="12" t="s">
        <v>118</v>
      </c>
      <c r="D15" s="5" t="s">
        <v>24</v>
      </c>
      <c r="E15" s="5" t="s">
        <v>20</v>
      </c>
      <c r="F15" s="16">
        <v>45428</v>
      </c>
      <c r="G15" s="17">
        <v>0.67777777777777781</v>
      </c>
      <c r="H15" s="5" t="s">
        <v>200</v>
      </c>
      <c r="I15" s="5" t="s">
        <v>200</v>
      </c>
      <c r="J15" s="5" t="s">
        <v>226</v>
      </c>
      <c r="K15" s="5" t="s">
        <v>226</v>
      </c>
      <c r="L15" s="5" t="s">
        <v>200</v>
      </c>
      <c r="M15" s="5" t="s">
        <v>200</v>
      </c>
      <c r="N15" s="5" t="s">
        <v>200</v>
      </c>
      <c r="O15" s="5" t="s">
        <v>226</v>
      </c>
      <c r="P15" s="5" t="s">
        <v>200</v>
      </c>
      <c r="Q15" s="5" t="s">
        <v>199</v>
      </c>
      <c r="R15" s="5" t="s">
        <v>200</v>
      </c>
      <c r="S15" s="5" t="s">
        <v>200</v>
      </c>
      <c r="T15" s="5" t="s">
        <v>200</v>
      </c>
      <c r="U15" s="5" t="s">
        <v>226</v>
      </c>
      <c r="V15" s="5" t="s">
        <v>200</v>
      </c>
      <c r="W15" s="5" t="s">
        <v>200</v>
      </c>
      <c r="X15" s="6" t="s">
        <v>199</v>
      </c>
      <c r="Y15" s="5" t="s">
        <v>200</v>
      </c>
      <c r="Z15" s="5" t="s">
        <v>198</v>
      </c>
      <c r="AA15" s="5" t="s">
        <v>226</v>
      </c>
      <c r="AB15" s="5" t="s">
        <v>226</v>
      </c>
      <c r="AC15" s="5" t="s">
        <v>226</v>
      </c>
      <c r="AD15" s="5" t="s">
        <v>200</v>
      </c>
      <c r="AE15" s="5" t="s">
        <v>226</v>
      </c>
      <c r="AF15" s="5" t="s">
        <v>198</v>
      </c>
      <c r="AG15" s="5" t="s">
        <v>200</v>
      </c>
      <c r="AH15" s="5" t="s">
        <v>198</v>
      </c>
      <c r="AI15" s="5" t="s">
        <v>200</v>
      </c>
      <c r="AK15" s="30">
        <f t="shared" si="12"/>
        <v>0</v>
      </c>
      <c r="AL15" s="5">
        <f t="shared" si="13"/>
        <v>2</v>
      </c>
      <c r="AM15" s="5">
        <f t="shared" si="4"/>
        <v>0</v>
      </c>
      <c r="AN15" s="5">
        <f t="shared" si="14"/>
        <v>0</v>
      </c>
      <c r="AO15" s="5">
        <f t="shared" si="15"/>
        <v>2</v>
      </c>
      <c r="AP15" s="29">
        <f t="shared" si="5"/>
        <v>3</v>
      </c>
      <c r="AR15" s="5">
        <f t="shared" si="6"/>
        <v>6</v>
      </c>
      <c r="AS15" s="5">
        <f t="shared" si="7"/>
        <v>3</v>
      </c>
      <c r="AT15" s="5">
        <f t="shared" si="8"/>
        <v>6</v>
      </c>
      <c r="AU15" s="5">
        <f t="shared" si="9"/>
        <v>1</v>
      </c>
      <c r="AV15" s="5">
        <f t="shared" si="10"/>
        <v>3</v>
      </c>
      <c r="AW15" s="5">
        <f t="shared" si="11"/>
        <v>3</v>
      </c>
    </row>
    <row r="16" spans="1:49" x14ac:dyDescent="0.2">
      <c r="A16" s="5" t="s">
        <v>0</v>
      </c>
      <c r="B16" s="5" t="s">
        <v>114</v>
      </c>
      <c r="C16" s="43" t="s">
        <v>185</v>
      </c>
      <c r="D16" s="5" t="s">
        <v>24</v>
      </c>
      <c r="E16" s="5" t="s">
        <v>20</v>
      </c>
      <c r="F16" s="16">
        <v>45438</v>
      </c>
      <c r="G16" s="17">
        <v>0.88263888888888886</v>
      </c>
      <c r="H16" s="5" t="s">
        <v>200</v>
      </c>
      <c r="I16" s="5" t="s">
        <v>200</v>
      </c>
      <c r="J16" s="5" t="s">
        <v>226</v>
      </c>
      <c r="K16" s="5" t="s">
        <v>226</v>
      </c>
      <c r="L16" s="5" t="s">
        <v>169</v>
      </c>
      <c r="M16" s="5" t="s">
        <v>200</v>
      </c>
      <c r="N16" s="5" t="s">
        <v>200</v>
      </c>
      <c r="O16" s="5" t="s">
        <v>226</v>
      </c>
      <c r="P16" s="5" t="s">
        <v>200</v>
      </c>
      <c r="Q16" s="5" t="s">
        <v>199</v>
      </c>
      <c r="R16" s="5" t="s">
        <v>200</v>
      </c>
      <c r="S16" s="5" t="s">
        <v>200</v>
      </c>
      <c r="T16" s="5" t="s">
        <v>200</v>
      </c>
      <c r="U16" s="5" t="s">
        <v>226</v>
      </c>
      <c r="V16" s="5" t="s">
        <v>200</v>
      </c>
      <c r="W16" s="5" t="s">
        <v>200</v>
      </c>
      <c r="X16" s="6" t="s">
        <v>199</v>
      </c>
      <c r="Y16" s="5" t="s">
        <v>200</v>
      </c>
      <c r="Z16" s="5" t="s">
        <v>198</v>
      </c>
      <c r="AA16" s="5" t="s">
        <v>226</v>
      </c>
      <c r="AB16" s="5" t="s">
        <v>226</v>
      </c>
      <c r="AC16" s="5" t="s">
        <v>226</v>
      </c>
      <c r="AD16" s="5" t="s">
        <v>200</v>
      </c>
      <c r="AE16" s="5" t="s">
        <v>226</v>
      </c>
      <c r="AF16" s="5" t="s">
        <v>198</v>
      </c>
      <c r="AG16" s="5" t="s">
        <v>200</v>
      </c>
      <c r="AH16" s="5" t="s">
        <v>198</v>
      </c>
      <c r="AI16" s="5" t="s">
        <v>200</v>
      </c>
      <c r="AK16" s="30">
        <f t="shared" si="12"/>
        <v>0</v>
      </c>
      <c r="AL16" s="5">
        <f t="shared" si="13"/>
        <v>2</v>
      </c>
      <c r="AM16" s="5">
        <f t="shared" si="4"/>
        <v>0</v>
      </c>
      <c r="AN16" s="5">
        <f t="shared" si="14"/>
        <v>0</v>
      </c>
      <c r="AO16" s="5">
        <f t="shared" si="15"/>
        <v>2</v>
      </c>
      <c r="AP16" s="29">
        <f t="shared" si="5"/>
        <v>3</v>
      </c>
      <c r="AR16" s="5">
        <f t="shared" si="6"/>
        <v>6</v>
      </c>
      <c r="AS16" s="5">
        <f t="shared" si="7"/>
        <v>3</v>
      </c>
      <c r="AT16" s="5">
        <f t="shared" si="8"/>
        <v>6</v>
      </c>
      <c r="AU16" s="5">
        <f t="shared" si="9"/>
        <v>1</v>
      </c>
      <c r="AV16" s="5">
        <f t="shared" si="10"/>
        <v>3</v>
      </c>
      <c r="AW16" s="5">
        <f t="shared" si="11"/>
        <v>3</v>
      </c>
    </row>
    <row r="17" spans="1:49" x14ac:dyDescent="0.2">
      <c r="A17" s="5" t="s">
        <v>0</v>
      </c>
      <c r="B17" s="5" t="s">
        <v>121</v>
      </c>
      <c r="C17" s="12" t="s">
        <v>1</v>
      </c>
      <c r="D17" s="5" t="s">
        <v>24</v>
      </c>
      <c r="E17" s="5" t="s">
        <v>20</v>
      </c>
      <c r="F17" s="16">
        <v>45428</v>
      </c>
      <c r="G17" s="17">
        <v>0.72361111111111109</v>
      </c>
      <c r="H17" s="5" t="s">
        <v>200</v>
      </c>
      <c r="I17" s="5" t="s">
        <v>200</v>
      </c>
      <c r="J17" s="5" t="s">
        <v>226</v>
      </c>
      <c r="K17" s="5" t="s">
        <v>226</v>
      </c>
      <c r="L17" s="5" t="s">
        <v>200</v>
      </c>
      <c r="M17" s="5" t="s">
        <v>200</v>
      </c>
      <c r="N17" s="5" t="s">
        <v>200</v>
      </c>
      <c r="O17" s="5" t="s">
        <v>226</v>
      </c>
      <c r="P17" s="5" t="s">
        <v>200</v>
      </c>
      <c r="Q17" s="5" t="s">
        <v>199</v>
      </c>
      <c r="R17" s="5" t="s">
        <v>200</v>
      </c>
      <c r="S17" s="5" t="s">
        <v>200</v>
      </c>
      <c r="T17" s="5" t="s">
        <v>200</v>
      </c>
      <c r="U17" s="5" t="s">
        <v>226</v>
      </c>
      <c r="V17" s="5" t="s">
        <v>200</v>
      </c>
      <c r="W17" s="5" t="s">
        <v>200</v>
      </c>
      <c r="X17" s="6" t="s">
        <v>199</v>
      </c>
      <c r="Y17" s="5" t="s">
        <v>200</v>
      </c>
      <c r="Z17" s="5" t="s">
        <v>200</v>
      </c>
      <c r="AA17" s="5" t="s">
        <v>226</v>
      </c>
      <c r="AB17" s="5" t="s">
        <v>226</v>
      </c>
      <c r="AC17" s="5" t="s">
        <v>226</v>
      </c>
      <c r="AD17" s="5" t="s">
        <v>200</v>
      </c>
      <c r="AE17" s="5" t="s">
        <v>226</v>
      </c>
      <c r="AF17" s="5" t="s">
        <v>198</v>
      </c>
      <c r="AG17" s="5" t="s">
        <v>200</v>
      </c>
      <c r="AH17" s="5" t="s">
        <v>198</v>
      </c>
      <c r="AI17" s="5" t="s">
        <v>200</v>
      </c>
      <c r="AK17" s="30">
        <f t="shared" si="12"/>
        <v>0</v>
      </c>
      <c r="AL17" s="5">
        <f t="shared" si="13"/>
        <v>2</v>
      </c>
      <c r="AM17" s="5">
        <f t="shared" si="4"/>
        <v>0</v>
      </c>
      <c r="AN17" s="5">
        <f t="shared" si="14"/>
        <v>0</v>
      </c>
      <c r="AO17" s="5">
        <f t="shared" si="15"/>
        <v>2</v>
      </c>
      <c r="AP17" s="29">
        <f t="shared" si="5"/>
        <v>2</v>
      </c>
      <c r="AR17" s="5">
        <f t="shared" si="6"/>
        <v>6</v>
      </c>
      <c r="AS17" s="5">
        <f t="shared" si="7"/>
        <v>3</v>
      </c>
      <c r="AT17" s="5">
        <f t="shared" si="8"/>
        <v>6</v>
      </c>
      <c r="AU17" s="5">
        <f t="shared" si="9"/>
        <v>1</v>
      </c>
      <c r="AV17" s="5">
        <f t="shared" si="10"/>
        <v>4</v>
      </c>
      <c r="AW17" s="5">
        <f t="shared" si="11"/>
        <v>3</v>
      </c>
    </row>
    <row r="18" spans="1:49" x14ac:dyDescent="0.2">
      <c r="A18" s="5" t="s">
        <v>0</v>
      </c>
      <c r="B18" s="5" t="s">
        <v>121</v>
      </c>
      <c r="C18" s="12" t="s">
        <v>120</v>
      </c>
      <c r="D18" s="5" t="s">
        <v>24</v>
      </c>
      <c r="E18" s="5" t="s">
        <v>20</v>
      </c>
      <c r="F18" s="16">
        <v>45428</v>
      </c>
      <c r="G18" s="17">
        <v>0.7319444444444444</v>
      </c>
      <c r="H18" s="5" t="s">
        <v>200</v>
      </c>
      <c r="I18" s="5" t="s">
        <v>200</v>
      </c>
      <c r="J18" s="5" t="s">
        <v>226</v>
      </c>
      <c r="K18" s="5" t="s">
        <v>226</v>
      </c>
      <c r="L18" s="5" t="s">
        <v>200</v>
      </c>
      <c r="M18" s="5" t="s">
        <v>200</v>
      </c>
      <c r="N18" s="5" t="s">
        <v>200</v>
      </c>
      <c r="O18" s="5" t="s">
        <v>226</v>
      </c>
      <c r="P18" s="5" t="s">
        <v>200</v>
      </c>
      <c r="Q18" s="5" t="s">
        <v>199</v>
      </c>
      <c r="R18" s="5" t="s">
        <v>200</v>
      </c>
      <c r="S18" s="5" t="s">
        <v>200</v>
      </c>
      <c r="T18" s="5" t="s">
        <v>200</v>
      </c>
      <c r="U18" s="5" t="s">
        <v>226</v>
      </c>
      <c r="V18" s="5" t="s">
        <v>200</v>
      </c>
      <c r="W18" s="5" t="s">
        <v>200</v>
      </c>
      <c r="X18" s="6" t="s">
        <v>199</v>
      </c>
      <c r="Y18" s="5" t="s">
        <v>200</v>
      </c>
      <c r="Z18" s="5" t="s">
        <v>200</v>
      </c>
      <c r="AA18" s="5" t="s">
        <v>226</v>
      </c>
      <c r="AB18" s="5" t="s">
        <v>226</v>
      </c>
      <c r="AC18" s="5" t="s">
        <v>226</v>
      </c>
      <c r="AD18" s="5" t="s">
        <v>200</v>
      </c>
      <c r="AE18" s="5" t="s">
        <v>226</v>
      </c>
      <c r="AF18" s="5" t="s">
        <v>198</v>
      </c>
      <c r="AG18" s="5" t="s">
        <v>200</v>
      </c>
      <c r="AH18" s="5" t="s">
        <v>198</v>
      </c>
      <c r="AI18" s="5" t="s">
        <v>200</v>
      </c>
      <c r="AK18" s="30">
        <f t="shared" si="12"/>
        <v>0</v>
      </c>
      <c r="AL18" s="5">
        <f t="shared" si="13"/>
        <v>2</v>
      </c>
      <c r="AM18" s="5">
        <f t="shared" si="4"/>
        <v>0</v>
      </c>
      <c r="AN18" s="5">
        <f t="shared" si="14"/>
        <v>0</v>
      </c>
      <c r="AO18" s="5">
        <f t="shared" si="15"/>
        <v>2</v>
      </c>
      <c r="AP18" s="29">
        <f t="shared" si="5"/>
        <v>2</v>
      </c>
      <c r="AR18" s="5">
        <f t="shared" si="6"/>
        <v>6</v>
      </c>
      <c r="AS18" s="5">
        <f t="shared" si="7"/>
        <v>3</v>
      </c>
      <c r="AT18" s="5">
        <f t="shared" si="8"/>
        <v>6</v>
      </c>
      <c r="AU18" s="5">
        <f t="shared" si="9"/>
        <v>1</v>
      </c>
      <c r="AV18" s="5">
        <f t="shared" si="10"/>
        <v>4</v>
      </c>
      <c r="AW18" s="5">
        <f t="shared" si="11"/>
        <v>3</v>
      </c>
    </row>
    <row r="19" spans="1:49" x14ac:dyDescent="0.2">
      <c r="A19" s="5" t="s">
        <v>0</v>
      </c>
      <c r="B19" s="5" t="s">
        <v>121</v>
      </c>
      <c r="C19" t="s">
        <v>124</v>
      </c>
      <c r="D19" s="5" t="s">
        <v>24</v>
      </c>
      <c r="E19" s="5" t="s">
        <v>20</v>
      </c>
      <c r="F19" s="16">
        <v>45428</v>
      </c>
      <c r="G19" s="17">
        <v>0.8125</v>
      </c>
      <c r="H19" s="5" t="s">
        <v>200</v>
      </c>
      <c r="I19" s="5" t="s">
        <v>200</v>
      </c>
      <c r="J19" s="5" t="s">
        <v>226</v>
      </c>
      <c r="K19" s="5" t="s">
        <v>226</v>
      </c>
      <c r="L19" s="5" t="s">
        <v>200</v>
      </c>
      <c r="M19" s="5" t="s">
        <v>200</v>
      </c>
      <c r="N19" s="5" t="s">
        <v>200</v>
      </c>
      <c r="O19" s="5" t="s">
        <v>226</v>
      </c>
      <c r="P19" s="5" t="s">
        <v>200</v>
      </c>
      <c r="Q19" s="5" t="s">
        <v>199</v>
      </c>
      <c r="R19" s="5" t="s">
        <v>200</v>
      </c>
      <c r="S19" s="5" t="s">
        <v>200</v>
      </c>
      <c r="T19" s="5" t="s">
        <v>200</v>
      </c>
      <c r="U19" s="5" t="s">
        <v>226</v>
      </c>
      <c r="V19" s="5" t="s">
        <v>200</v>
      </c>
      <c r="W19" s="5" t="s">
        <v>200</v>
      </c>
      <c r="X19" s="6" t="s">
        <v>199</v>
      </c>
      <c r="Y19" s="5" t="s">
        <v>200</v>
      </c>
      <c r="Z19" s="5" t="s">
        <v>200</v>
      </c>
      <c r="AA19" s="5" t="s">
        <v>226</v>
      </c>
      <c r="AB19" s="5" t="s">
        <v>226</v>
      </c>
      <c r="AC19" s="5" t="s">
        <v>226</v>
      </c>
      <c r="AD19" s="5" t="s">
        <v>200</v>
      </c>
      <c r="AE19" s="5" t="s">
        <v>226</v>
      </c>
      <c r="AF19" s="5" t="s">
        <v>198</v>
      </c>
      <c r="AG19" s="5" t="s">
        <v>200</v>
      </c>
      <c r="AH19" s="5" t="s">
        <v>198</v>
      </c>
      <c r="AI19" s="5" t="s">
        <v>200</v>
      </c>
      <c r="AK19" s="30">
        <f t="shared" si="12"/>
        <v>0</v>
      </c>
      <c r="AL19" s="5">
        <f t="shared" si="13"/>
        <v>2</v>
      </c>
      <c r="AM19" s="5">
        <f t="shared" si="4"/>
        <v>0</v>
      </c>
      <c r="AN19" s="5">
        <f t="shared" si="14"/>
        <v>0</v>
      </c>
      <c r="AO19" s="5">
        <f t="shared" si="15"/>
        <v>2</v>
      </c>
      <c r="AP19" s="29">
        <f t="shared" si="5"/>
        <v>2</v>
      </c>
      <c r="AR19" s="5">
        <f t="shared" si="6"/>
        <v>6</v>
      </c>
      <c r="AS19" s="5">
        <f t="shared" si="7"/>
        <v>3</v>
      </c>
      <c r="AT19" s="5">
        <f t="shared" si="8"/>
        <v>6</v>
      </c>
      <c r="AU19" s="5">
        <f t="shared" si="9"/>
        <v>1</v>
      </c>
      <c r="AV19" s="5">
        <f t="shared" si="10"/>
        <v>4</v>
      </c>
      <c r="AW19" s="5">
        <f t="shared" si="11"/>
        <v>3</v>
      </c>
    </row>
    <row r="20" spans="1:49" x14ac:dyDescent="0.2">
      <c r="A20" s="5" t="s">
        <v>0</v>
      </c>
      <c r="B20" s="5" t="s">
        <v>115</v>
      </c>
      <c r="C20" s="12" t="s">
        <v>125</v>
      </c>
      <c r="D20" s="5" t="s">
        <v>24</v>
      </c>
      <c r="E20" s="5" t="s">
        <v>20</v>
      </c>
      <c r="F20" s="16">
        <v>45428</v>
      </c>
      <c r="G20" s="17">
        <v>0.81874999999999998</v>
      </c>
      <c r="H20" s="5" t="s">
        <v>200</v>
      </c>
      <c r="I20" s="5" t="s">
        <v>200</v>
      </c>
      <c r="J20" s="5" t="s">
        <v>226</v>
      </c>
      <c r="K20" s="5" t="s">
        <v>226</v>
      </c>
      <c r="L20" s="5" t="s">
        <v>200</v>
      </c>
      <c r="M20" s="5" t="s">
        <v>200</v>
      </c>
      <c r="N20" s="5" t="s">
        <v>200</v>
      </c>
      <c r="O20" s="5" t="s">
        <v>226</v>
      </c>
      <c r="P20" s="5" t="s">
        <v>200</v>
      </c>
      <c r="Q20" s="5" t="s">
        <v>199</v>
      </c>
      <c r="R20" s="5" t="s">
        <v>200</v>
      </c>
      <c r="S20" s="5" t="s">
        <v>200</v>
      </c>
      <c r="T20" s="5" t="s">
        <v>200</v>
      </c>
      <c r="U20" s="5" t="s">
        <v>226</v>
      </c>
      <c r="V20" s="5" t="s">
        <v>200</v>
      </c>
      <c r="W20" s="5" t="s">
        <v>200</v>
      </c>
      <c r="X20" s="6" t="s">
        <v>199</v>
      </c>
      <c r="Y20" s="5" t="s">
        <v>200</v>
      </c>
      <c r="Z20" s="5" t="s">
        <v>200</v>
      </c>
      <c r="AA20" s="5" t="s">
        <v>226</v>
      </c>
      <c r="AB20" s="5" t="s">
        <v>226</v>
      </c>
      <c r="AC20" s="5" t="s">
        <v>226</v>
      </c>
      <c r="AD20" s="5" t="s">
        <v>200</v>
      </c>
      <c r="AE20" s="5" t="s">
        <v>226</v>
      </c>
      <c r="AF20" s="5" t="s">
        <v>198</v>
      </c>
      <c r="AG20" s="5" t="s">
        <v>200</v>
      </c>
      <c r="AH20" s="5" t="s">
        <v>198</v>
      </c>
      <c r="AI20" s="5" t="s">
        <v>200</v>
      </c>
      <c r="AK20" s="30">
        <f t="shared" si="12"/>
        <v>0</v>
      </c>
      <c r="AL20" s="5">
        <f t="shared" si="13"/>
        <v>2</v>
      </c>
      <c r="AM20" s="5">
        <f t="shared" si="4"/>
        <v>0</v>
      </c>
      <c r="AN20" s="5">
        <f t="shared" si="14"/>
        <v>0</v>
      </c>
      <c r="AO20" s="5">
        <f t="shared" si="15"/>
        <v>2</v>
      </c>
      <c r="AP20" s="29">
        <f t="shared" si="5"/>
        <v>2</v>
      </c>
      <c r="AR20" s="5">
        <f t="shared" si="6"/>
        <v>6</v>
      </c>
      <c r="AS20" s="5">
        <f t="shared" si="7"/>
        <v>3</v>
      </c>
      <c r="AT20" s="5">
        <f t="shared" si="8"/>
        <v>6</v>
      </c>
      <c r="AU20" s="5">
        <f t="shared" si="9"/>
        <v>1</v>
      </c>
      <c r="AV20" s="5">
        <f t="shared" si="10"/>
        <v>4</v>
      </c>
      <c r="AW20" s="5">
        <f t="shared" si="11"/>
        <v>3</v>
      </c>
    </row>
    <row r="21" spans="1:49" x14ac:dyDescent="0.2">
      <c r="A21" s="5" t="s">
        <v>0</v>
      </c>
      <c r="B21" s="5" t="s">
        <v>116</v>
      </c>
      <c r="C21" s="12" t="s">
        <v>126</v>
      </c>
      <c r="D21" s="5" t="s">
        <v>24</v>
      </c>
      <c r="E21" s="5" t="s">
        <v>20</v>
      </c>
      <c r="F21" s="16">
        <v>45428</v>
      </c>
      <c r="G21" s="17">
        <v>0.82361111111111107</v>
      </c>
      <c r="H21" s="5" t="s">
        <v>200</v>
      </c>
      <c r="I21" s="5" t="s">
        <v>200</v>
      </c>
      <c r="J21" s="5" t="s">
        <v>226</v>
      </c>
      <c r="K21" s="5" t="s">
        <v>226</v>
      </c>
      <c r="L21" s="5" t="s">
        <v>200</v>
      </c>
      <c r="M21" s="5" t="s">
        <v>200</v>
      </c>
      <c r="N21" s="5" t="s">
        <v>200</v>
      </c>
      <c r="O21" s="5" t="s">
        <v>226</v>
      </c>
      <c r="P21" s="5" t="s">
        <v>200</v>
      </c>
      <c r="Q21" s="5" t="s">
        <v>199</v>
      </c>
      <c r="R21" s="5" t="s">
        <v>200</v>
      </c>
      <c r="S21" s="5" t="s">
        <v>200</v>
      </c>
      <c r="T21" s="5" t="s">
        <v>200</v>
      </c>
      <c r="U21" s="5" t="s">
        <v>226</v>
      </c>
      <c r="V21" s="5" t="s">
        <v>200</v>
      </c>
      <c r="W21" s="5" t="s">
        <v>200</v>
      </c>
      <c r="X21" s="6" t="s">
        <v>199</v>
      </c>
      <c r="Y21" s="5" t="s">
        <v>200</v>
      </c>
      <c r="Z21" s="5" t="s">
        <v>200</v>
      </c>
      <c r="AA21" s="5" t="s">
        <v>226</v>
      </c>
      <c r="AB21" s="5" t="s">
        <v>226</v>
      </c>
      <c r="AC21" s="5" t="s">
        <v>226</v>
      </c>
      <c r="AD21" s="5" t="s">
        <v>200</v>
      </c>
      <c r="AE21" s="5" t="s">
        <v>226</v>
      </c>
      <c r="AF21" s="5" t="s">
        <v>198</v>
      </c>
      <c r="AG21" s="5" t="s">
        <v>200</v>
      </c>
      <c r="AH21" s="5" t="s">
        <v>198</v>
      </c>
      <c r="AI21" s="5" t="s">
        <v>200</v>
      </c>
      <c r="AK21" s="30">
        <f t="shared" si="12"/>
        <v>0</v>
      </c>
      <c r="AL21" s="5">
        <f t="shared" si="13"/>
        <v>2</v>
      </c>
      <c r="AM21" s="5">
        <f t="shared" si="4"/>
        <v>0</v>
      </c>
      <c r="AN21" s="5">
        <f t="shared" si="14"/>
        <v>0</v>
      </c>
      <c r="AO21" s="5">
        <f t="shared" si="15"/>
        <v>2</v>
      </c>
      <c r="AP21" s="29">
        <f t="shared" si="5"/>
        <v>2</v>
      </c>
      <c r="AR21" s="5">
        <f t="shared" si="6"/>
        <v>6</v>
      </c>
      <c r="AS21" s="5">
        <f t="shared" si="7"/>
        <v>3</v>
      </c>
      <c r="AT21" s="5">
        <f t="shared" si="8"/>
        <v>6</v>
      </c>
      <c r="AU21" s="5">
        <f t="shared" si="9"/>
        <v>1</v>
      </c>
      <c r="AV21" s="5">
        <f t="shared" si="10"/>
        <v>4</v>
      </c>
      <c r="AW21" s="5">
        <f t="shared" si="11"/>
        <v>3</v>
      </c>
    </row>
    <row r="22" spans="1:49" x14ac:dyDescent="0.2">
      <c r="A22" s="5" t="s">
        <v>0</v>
      </c>
      <c r="B22" s="5" t="s">
        <v>12</v>
      </c>
      <c r="C22" s="12" t="s">
        <v>119</v>
      </c>
      <c r="D22" s="5" t="s">
        <v>22</v>
      </c>
      <c r="E22" s="5" t="s">
        <v>20</v>
      </c>
      <c r="F22" s="16">
        <v>45429</v>
      </c>
      <c r="G22" s="17">
        <v>0.46250000000000002</v>
      </c>
      <c r="H22" s="5" t="s">
        <v>198</v>
      </c>
      <c r="I22" s="5" t="s">
        <v>200</v>
      </c>
      <c r="J22" s="5" t="s">
        <v>200</v>
      </c>
      <c r="K22" s="5" t="s">
        <v>200</v>
      </c>
      <c r="L22" s="5" t="s">
        <v>200</v>
      </c>
      <c r="M22" s="5" t="s">
        <v>200</v>
      </c>
      <c r="N22" s="5" t="s">
        <v>200</v>
      </c>
      <c r="O22" s="5" t="s">
        <v>199</v>
      </c>
      <c r="P22" s="5" t="s">
        <v>200</v>
      </c>
      <c r="Q22" s="5" t="s">
        <v>198</v>
      </c>
      <c r="R22" s="5" t="s">
        <v>200</v>
      </c>
      <c r="S22" s="5" t="s">
        <v>200</v>
      </c>
      <c r="T22" s="5" t="s">
        <v>200</v>
      </c>
      <c r="U22" s="5" t="s">
        <v>200</v>
      </c>
      <c r="V22" s="5" t="s">
        <v>200</v>
      </c>
      <c r="W22" s="5" t="s">
        <v>200</v>
      </c>
      <c r="X22" s="6" t="s">
        <v>199</v>
      </c>
      <c r="Y22" s="5" t="s">
        <v>200</v>
      </c>
      <c r="Z22" s="5" t="s">
        <v>199</v>
      </c>
      <c r="AA22" s="5" t="s">
        <v>198</v>
      </c>
      <c r="AB22" s="5" t="s">
        <v>200</v>
      </c>
      <c r="AC22" s="5" t="s">
        <v>226</v>
      </c>
      <c r="AD22" s="5" t="s">
        <v>200</v>
      </c>
      <c r="AE22" s="5" t="s">
        <v>200</v>
      </c>
      <c r="AF22" s="5" t="s">
        <v>198</v>
      </c>
      <c r="AG22" s="5" t="s">
        <v>200</v>
      </c>
      <c r="AH22" s="5" t="s">
        <v>199</v>
      </c>
      <c r="AI22" s="5" t="s">
        <v>200</v>
      </c>
      <c r="AK22" s="30">
        <f>COUNTIF(H22:P22, "pass")</f>
        <v>1</v>
      </c>
      <c r="AL22" s="5">
        <f>COUNTIF(Q22:Y22, "pass")</f>
        <v>1</v>
      </c>
      <c r="AM22" s="5">
        <f t="shared" si="4"/>
        <v>2</v>
      </c>
      <c r="AN22" s="5">
        <f>COUNTIF(H22:P22, "pass")+COUNTIF(H22:P22, "fail")</f>
        <v>2</v>
      </c>
      <c r="AO22" s="5">
        <f>COUNTIF(Q22:Y22, "pass")+COUNTIF(Q22:Y22, "fail")</f>
        <v>2</v>
      </c>
      <c r="AP22" s="29">
        <f t="shared" si="5"/>
        <v>4</v>
      </c>
      <c r="AR22" s="5">
        <f t="shared" si="6"/>
        <v>7</v>
      </c>
      <c r="AS22" s="5">
        <f t="shared" si="7"/>
        <v>0</v>
      </c>
      <c r="AT22" s="5">
        <f t="shared" si="8"/>
        <v>7</v>
      </c>
      <c r="AU22" s="5">
        <f t="shared" si="9"/>
        <v>0</v>
      </c>
      <c r="AV22" s="5">
        <f>COUNTIF(Z22:AB22, "not tested")+COUNTIF(AD22:AI22, "not tested")+COUNTIF(Z22:AB22, "not applicable")+COUNTIF(AD22:AI22, "not applicable")</f>
        <v>5</v>
      </c>
      <c r="AW22" s="5">
        <f t="shared" si="11"/>
        <v>0</v>
      </c>
    </row>
    <row r="23" spans="1:49" x14ac:dyDescent="0.2">
      <c r="A23" s="5" t="s">
        <v>0</v>
      </c>
      <c r="B23" s="5" t="s">
        <v>11</v>
      </c>
      <c r="C23" s="12" t="s">
        <v>117</v>
      </c>
      <c r="D23" s="5" t="s">
        <v>22</v>
      </c>
      <c r="E23" s="5" t="s">
        <v>20</v>
      </c>
      <c r="F23" s="16">
        <v>45429</v>
      </c>
      <c r="G23" s="17">
        <v>0.46250000000000002</v>
      </c>
      <c r="H23" s="5" t="s">
        <v>199</v>
      </c>
      <c r="I23" s="5" t="s">
        <v>200</v>
      </c>
      <c r="J23" s="5" t="s">
        <v>200</v>
      </c>
      <c r="K23" s="5" t="s">
        <v>200</v>
      </c>
      <c r="L23" s="5" t="s">
        <v>200</v>
      </c>
      <c r="M23" s="5" t="s">
        <v>200</v>
      </c>
      <c r="N23" s="5" t="s">
        <v>200</v>
      </c>
      <c r="O23" s="5" t="s">
        <v>200</v>
      </c>
      <c r="P23" s="5" t="s">
        <v>200</v>
      </c>
      <c r="Q23" s="5" t="s">
        <v>199</v>
      </c>
      <c r="R23" s="5" t="s">
        <v>200</v>
      </c>
      <c r="S23" s="5" t="s">
        <v>200</v>
      </c>
      <c r="T23" s="5" t="s">
        <v>200</v>
      </c>
      <c r="U23" s="5" t="s">
        <v>200</v>
      </c>
      <c r="V23" s="5" t="s">
        <v>200</v>
      </c>
      <c r="W23" s="5" t="s">
        <v>200</v>
      </c>
      <c r="X23" s="6" t="s">
        <v>199</v>
      </c>
      <c r="Y23" s="5" t="s">
        <v>200</v>
      </c>
      <c r="Z23" s="5" t="s">
        <v>198</v>
      </c>
      <c r="AA23" s="5" t="s">
        <v>199</v>
      </c>
      <c r="AB23" s="5" t="s">
        <v>200</v>
      </c>
      <c r="AC23" s="5" t="s">
        <v>226</v>
      </c>
      <c r="AD23" s="5" t="s">
        <v>200</v>
      </c>
      <c r="AE23" s="5" t="s">
        <v>200</v>
      </c>
      <c r="AF23" s="5" t="s">
        <v>199</v>
      </c>
      <c r="AG23" s="5" t="s">
        <v>200</v>
      </c>
      <c r="AH23" s="5" t="s">
        <v>199</v>
      </c>
      <c r="AI23" s="5" t="s">
        <v>200</v>
      </c>
      <c r="AK23" s="30">
        <f t="shared" ref="AK23:AK90" si="16">COUNTIF(H23:P23, "pass")</f>
        <v>1</v>
      </c>
      <c r="AL23" s="5">
        <f t="shared" ref="AL23:AL48" si="17">COUNTIF(Q23:Y23, "pass")</f>
        <v>2</v>
      </c>
      <c r="AM23" s="5">
        <f t="shared" si="4"/>
        <v>3</v>
      </c>
      <c r="AN23" s="5">
        <f t="shared" ref="AN23:AN48" si="18">COUNTIF(H23:P23, "pass")+COUNTIF(H23:P23, "fail")</f>
        <v>1</v>
      </c>
      <c r="AO23" s="5">
        <f t="shared" ref="AO23:AO48" si="19">COUNTIF(Q23:Y23, "pass")+COUNTIF(Q23:Y23, "fail")</f>
        <v>2</v>
      </c>
      <c r="AP23" s="29">
        <f t="shared" si="5"/>
        <v>4</v>
      </c>
      <c r="AR23" s="5">
        <f t="shared" si="6"/>
        <v>8</v>
      </c>
      <c r="AS23" s="5">
        <f t="shared" si="7"/>
        <v>0</v>
      </c>
      <c r="AT23" s="5">
        <f t="shared" si="8"/>
        <v>7</v>
      </c>
      <c r="AU23" s="5">
        <f t="shared" si="9"/>
        <v>0</v>
      </c>
      <c r="AV23" s="5">
        <f t="shared" si="10"/>
        <v>5</v>
      </c>
      <c r="AW23" s="5">
        <f t="shared" si="11"/>
        <v>0</v>
      </c>
    </row>
    <row r="24" spans="1:49" x14ac:dyDescent="0.2">
      <c r="A24" s="5" t="s">
        <v>0</v>
      </c>
      <c r="B24" s="5" t="s">
        <v>123</v>
      </c>
      <c r="C24" s="12" t="s">
        <v>118</v>
      </c>
      <c r="D24" s="5" t="s">
        <v>22</v>
      </c>
      <c r="E24" s="5" t="s">
        <v>20</v>
      </c>
      <c r="F24" s="16">
        <v>45429</v>
      </c>
      <c r="G24" s="17">
        <v>0.47083333333333333</v>
      </c>
      <c r="H24" s="5" t="s">
        <v>199</v>
      </c>
      <c r="I24" s="5" t="s">
        <v>200</v>
      </c>
      <c r="J24" s="5" t="s">
        <v>200</v>
      </c>
      <c r="K24" s="5" t="s">
        <v>200</v>
      </c>
      <c r="L24" s="5" t="s">
        <v>200</v>
      </c>
      <c r="M24" s="5" t="s">
        <v>200</v>
      </c>
      <c r="N24" s="5" t="s">
        <v>200</v>
      </c>
      <c r="O24" s="5" t="s">
        <v>200</v>
      </c>
      <c r="P24" s="5" t="s">
        <v>200</v>
      </c>
      <c r="Q24" s="5" t="s">
        <v>198</v>
      </c>
      <c r="R24" s="5" t="s">
        <v>200</v>
      </c>
      <c r="S24" s="5" t="s">
        <v>200</v>
      </c>
      <c r="T24" s="5" t="s">
        <v>200</v>
      </c>
      <c r="U24" s="5" t="s">
        <v>200</v>
      </c>
      <c r="V24" s="5" t="s">
        <v>200</v>
      </c>
      <c r="W24" s="5" t="s">
        <v>200</v>
      </c>
      <c r="X24" s="6" t="s">
        <v>199</v>
      </c>
      <c r="Y24" s="5" t="s">
        <v>200</v>
      </c>
      <c r="Z24" s="5" t="s">
        <v>198</v>
      </c>
      <c r="AA24" s="5" t="s">
        <v>199</v>
      </c>
      <c r="AB24" s="5" t="s">
        <v>200</v>
      </c>
      <c r="AC24" s="5" t="s">
        <v>226</v>
      </c>
      <c r="AD24" s="5" t="s">
        <v>200</v>
      </c>
      <c r="AE24" s="5" t="s">
        <v>200</v>
      </c>
      <c r="AF24" s="5" t="s">
        <v>199</v>
      </c>
      <c r="AG24" s="5" t="s">
        <v>200</v>
      </c>
      <c r="AH24" s="5" t="s">
        <v>199</v>
      </c>
      <c r="AI24" s="5" t="s">
        <v>200</v>
      </c>
      <c r="AK24" s="30">
        <f t="shared" si="16"/>
        <v>1</v>
      </c>
      <c r="AL24" s="5">
        <f t="shared" si="17"/>
        <v>1</v>
      </c>
      <c r="AM24" s="5">
        <f t="shared" si="4"/>
        <v>3</v>
      </c>
      <c r="AN24" s="5">
        <f t="shared" si="18"/>
        <v>1</v>
      </c>
      <c r="AO24" s="5">
        <f t="shared" si="19"/>
        <v>2</v>
      </c>
      <c r="AP24" s="29">
        <f t="shared" si="5"/>
        <v>4</v>
      </c>
      <c r="AR24" s="5">
        <f t="shared" si="6"/>
        <v>8</v>
      </c>
      <c r="AS24" s="5">
        <f t="shared" si="7"/>
        <v>0</v>
      </c>
      <c r="AT24" s="5">
        <f t="shared" si="8"/>
        <v>7</v>
      </c>
      <c r="AU24" s="5">
        <f t="shared" si="9"/>
        <v>0</v>
      </c>
      <c r="AV24" s="5">
        <f t="shared" si="10"/>
        <v>5</v>
      </c>
      <c r="AW24" s="5">
        <f t="shared" si="11"/>
        <v>0</v>
      </c>
    </row>
    <row r="25" spans="1:49" x14ac:dyDescent="0.2">
      <c r="A25" s="5" t="s">
        <v>0</v>
      </c>
      <c r="B25" s="5" t="s">
        <v>114</v>
      </c>
      <c r="C25" s="43" t="s">
        <v>185</v>
      </c>
      <c r="D25" s="5" t="s">
        <v>22</v>
      </c>
      <c r="E25" s="5" t="s">
        <v>20</v>
      </c>
      <c r="F25" s="16">
        <v>45438</v>
      </c>
      <c r="G25" s="17">
        <v>0.88888888888888884</v>
      </c>
      <c r="H25" s="5" t="s">
        <v>199</v>
      </c>
      <c r="I25" s="5" t="s">
        <v>200</v>
      </c>
      <c r="J25" s="5" t="s">
        <v>200</v>
      </c>
      <c r="K25" s="5" t="s">
        <v>200</v>
      </c>
      <c r="L25" s="5" t="s">
        <v>200</v>
      </c>
      <c r="M25" s="5" t="s">
        <v>200</v>
      </c>
      <c r="N25" s="5" t="s">
        <v>200</v>
      </c>
      <c r="O25" s="5" t="s">
        <v>200</v>
      </c>
      <c r="P25" s="5" t="s">
        <v>200</v>
      </c>
      <c r="Q25" s="5" t="s">
        <v>199</v>
      </c>
      <c r="R25" s="5" t="s">
        <v>200</v>
      </c>
      <c r="S25" s="5" t="s">
        <v>200</v>
      </c>
      <c r="T25" s="5" t="s">
        <v>200</v>
      </c>
      <c r="U25" s="5" t="s">
        <v>200</v>
      </c>
      <c r="V25" s="5" t="s">
        <v>200</v>
      </c>
      <c r="W25" s="5" t="s">
        <v>200</v>
      </c>
      <c r="X25" s="6" t="s">
        <v>199</v>
      </c>
      <c r="Y25" s="5" t="s">
        <v>200</v>
      </c>
      <c r="Z25" s="5" t="s">
        <v>198</v>
      </c>
      <c r="AA25" s="5" t="s">
        <v>199</v>
      </c>
      <c r="AB25" s="5" t="s">
        <v>200</v>
      </c>
      <c r="AC25" s="5" t="s">
        <v>226</v>
      </c>
      <c r="AD25" s="5" t="s">
        <v>200</v>
      </c>
      <c r="AE25" s="5" t="s">
        <v>200</v>
      </c>
      <c r="AF25" s="5" t="s">
        <v>199</v>
      </c>
      <c r="AG25" s="5" t="s">
        <v>200</v>
      </c>
      <c r="AH25" s="5" t="s">
        <v>198</v>
      </c>
      <c r="AI25" s="5" t="s">
        <v>200</v>
      </c>
      <c r="AK25" s="30">
        <f t="shared" si="16"/>
        <v>1</v>
      </c>
      <c r="AL25" s="5">
        <f t="shared" si="17"/>
        <v>2</v>
      </c>
      <c r="AM25" s="5">
        <f t="shared" si="4"/>
        <v>2</v>
      </c>
      <c r="AN25" s="5">
        <f t="shared" si="18"/>
        <v>1</v>
      </c>
      <c r="AO25" s="5">
        <f t="shared" si="19"/>
        <v>2</v>
      </c>
      <c r="AP25" s="29">
        <f t="shared" si="5"/>
        <v>4</v>
      </c>
      <c r="AR25" s="5">
        <f t="shared" si="6"/>
        <v>8</v>
      </c>
      <c r="AS25" s="5">
        <f t="shared" si="7"/>
        <v>0</v>
      </c>
      <c r="AT25" s="5">
        <f t="shared" si="8"/>
        <v>7</v>
      </c>
      <c r="AU25" s="5">
        <f t="shared" si="9"/>
        <v>0</v>
      </c>
      <c r="AV25" s="5">
        <f t="shared" si="10"/>
        <v>5</v>
      </c>
      <c r="AW25" s="5">
        <f t="shared" si="11"/>
        <v>0</v>
      </c>
    </row>
    <row r="26" spans="1:49" x14ac:dyDescent="0.2">
      <c r="A26" s="5" t="s">
        <v>0</v>
      </c>
      <c r="B26" s="5" t="s">
        <v>121</v>
      </c>
      <c r="C26" s="12" t="s">
        <v>1</v>
      </c>
      <c r="D26" s="5" t="s">
        <v>22</v>
      </c>
      <c r="E26" s="5" t="s">
        <v>20</v>
      </c>
      <c r="F26" s="16">
        <v>45429</v>
      </c>
      <c r="G26" s="17">
        <v>0.47986111111111113</v>
      </c>
      <c r="H26" s="5" t="s">
        <v>199</v>
      </c>
      <c r="I26" s="5" t="s">
        <v>200</v>
      </c>
      <c r="J26" s="5" t="s">
        <v>200</v>
      </c>
      <c r="K26" s="5" t="s">
        <v>200</v>
      </c>
      <c r="L26" s="5" t="s">
        <v>200</v>
      </c>
      <c r="M26" s="5" t="s">
        <v>200</v>
      </c>
      <c r="N26" s="5" t="s">
        <v>200</v>
      </c>
      <c r="O26" s="5" t="s">
        <v>199</v>
      </c>
      <c r="P26" s="5" t="s">
        <v>200</v>
      </c>
      <c r="Q26" s="5" t="s">
        <v>199</v>
      </c>
      <c r="R26" s="5" t="s">
        <v>200</v>
      </c>
      <c r="S26" s="5" t="s">
        <v>200</v>
      </c>
      <c r="T26" s="5" t="s">
        <v>200</v>
      </c>
      <c r="U26" s="5" t="s">
        <v>200</v>
      </c>
      <c r="V26" s="5" t="s">
        <v>200</v>
      </c>
      <c r="W26" s="5" t="s">
        <v>200</v>
      </c>
      <c r="X26" s="6" t="s">
        <v>199</v>
      </c>
      <c r="Y26" s="5" t="s">
        <v>200</v>
      </c>
      <c r="Z26" s="5" t="s">
        <v>198</v>
      </c>
      <c r="AA26" s="5" t="s">
        <v>198</v>
      </c>
      <c r="AB26" s="5" t="s">
        <v>200</v>
      </c>
      <c r="AC26" s="5" t="s">
        <v>226</v>
      </c>
      <c r="AD26" s="5" t="s">
        <v>200</v>
      </c>
      <c r="AE26" s="5" t="s">
        <v>200</v>
      </c>
      <c r="AF26" s="5" t="s">
        <v>199</v>
      </c>
      <c r="AG26" s="5" t="s">
        <v>200</v>
      </c>
      <c r="AH26" s="5" t="s">
        <v>199</v>
      </c>
      <c r="AI26" s="5" t="s">
        <v>200</v>
      </c>
      <c r="AK26" s="30">
        <f t="shared" si="16"/>
        <v>2</v>
      </c>
      <c r="AL26" s="5">
        <f t="shared" si="17"/>
        <v>2</v>
      </c>
      <c r="AM26" s="5">
        <f t="shared" si="4"/>
        <v>2</v>
      </c>
      <c r="AN26" s="5">
        <f t="shared" si="18"/>
        <v>2</v>
      </c>
      <c r="AO26" s="5">
        <f t="shared" si="19"/>
        <v>2</v>
      </c>
      <c r="AP26" s="29">
        <f t="shared" si="5"/>
        <v>4</v>
      </c>
      <c r="AR26" s="5">
        <f t="shared" si="6"/>
        <v>7</v>
      </c>
      <c r="AS26" s="5">
        <f t="shared" si="7"/>
        <v>0</v>
      </c>
      <c r="AT26" s="5">
        <f t="shared" si="8"/>
        <v>7</v>
      </c>
      <c r="AU26" s="5">
        <f t="shared" si="9"/>
        <v>0</v>
      </c>
      <c r="AV26" s="5">
        <f t="shared" si="10"/>
        <v>5</v>
      </c>
      <c r="AW26" s="5">
        <f t="shared" si="11"/>
        <v>0</v>
      </c>
    </row>
    <row r="27" spans="1:49" x14ac:dyDescent="0.2">
      <c r="A27" s="5" t="s">
        <v>0</v>
      </c>
      <c r="B27" s="5" t="s">
        <v>121</v>
      </c>
      <c r="C27" s="12" t="s">
        <v>120</v>
      </c>
      <c r="D27" s="5" t="s">
        <v>22</v>
      </c>
      <c r="E27" s="5" t="s">
        <v>20</v>
      </c>
      <c r="F27" s="16">
        <v>45429</v>
      </c>
      <c r="G27" s="17">
        <v>0.4861111111111111</v>
      </c>
      <c r="H27" s="5" t="s">
        <v>199</v>
      </c>
      <c r="I27" s="5" t="s">
        <v>200</v>
      </c>
      <c r="J27" s="5" t="s">
        <v>200</v>
      </c>
      <c r="K27" s="5" t="s">
        <v>200</v>
      </c>
      <c r="L27" s="5" t="s">
        <v>200</v>
      </c>
      <c r="M27" s="5" t="s">
        <v>200</v>
      </c>
      <c r="N27" s="5" t="s">
        <v>200</v>
      </c>
      <c r="O27" s="5" t="s">
        <v>199</v>
      </c>
      <c r="P27" s="5" t="s">
        <v>200</v>
      </c>
      <c r="Q27" s="5" t="s">
        <v>199</v>
      </c>
      <c r="R27" s="5" t="s">
        <v>200</v>
      </c>
      <c r="S27" s="5" t="s">
        <v>200</v>
      </c>
      <c r="T27" s="5" t="s">
        <v>200</v>
      </c>
      <c r="U27" s="5" t="s">
        <v>200</v>
      </c>
      <c r="V27" s="5" t="s">
        <v>200</v>
      </c>
      <c r="W27" s="5" t="s">
        <v>200</v>
      </c>
      <c r="X27" s="6" t="s">
        <v>199</v>
      </c>
      <c r="Y27" s="5" t="s">
        <v>200</v>
      </c>
      <c r="Z27" s="5" t="s">
        <v>198</v>
      </c>
      <c r="AA27" s="5" t="s">
        <v>199</v>
      </c>
      <c r="AB27" s="5" t="s">
        <v>200</v>
      </c>
      <c r="AC27" s="5" t="s">
        <v>226</v>
      </c>
      <c r="AD27" s="5" t="s">
        <v>200</v>
      </c>
      <c r="AE27" s="5" t="s">
        <v>200</v>
      </c>
      <c r="AF27" s="5" t="s">
        <v>199</v>
      </c>
      <c r="AG27" s="5" t="s">
        <v>200</v>
      </c>
      <c r="AH27" s="5" t="s">
        <v>199</v>
      </c>
      <c r="AI27" s="5" t="s">
        <v>200</v>
      </c>
      <c r="AK27" s="30">
        <f t="shared" si="16"/>
        <v>2</v>
      </c>
      <c r="AL27" s="5">
        <f t="shared" si="17"/>
        <v>2</v>
      </c>
      <c r="AM27" s="5">
        <f t="shared" si="4"/>
        <v>3</v>
      </c>
      <c r="AN27" s="5">
        <f t="shared" si="18"/>
        <v>2</v>
      </c>
      <c r="AO27" s="5">
        <f t="shared" si="19"/>
        <v>2</v>
      </c>
      <c r="AP27" s="29">
        <f t="shared" si="5"/>
        <v>4</v>
      </c>
      <c r="AR27" s="5">
        <f t="shared" si="6"/>
        <v>7</v>
      </c>
      <c r="AS27" s="5">
        <f t="shared" si="7"/>
        <v>0</v>
      </c>
      <c r="AT27" s="5">
        <f t="shared" si="8"/>
        <v>7</v>
      </c>
      <c r="AU27" s="5">
        <f t="shared" si="9"/>
        <v>0</v>
      </c>
      <c r="AV27" s="5">
        <f t="shared" si="10"/>
        <v>5</v>
      </c>
      <c r="AW27" s="5">
        <f t="shared" si="11"/>
        <v>0</v>
      </c>
    </row>
    <row r="28" spans="1:49" x14ac:dyDescent="0.2">
      <c r="A28" s="5" t="s">
        <v>0</v>
      </c>
      <c r="B28" s="5" t="s">
        <v>121</v>
      </c>
      <c r="C28" t="s">
        <v>124</v>
      </c>
      <c r="D28" s="5" t="s">
        <v>22</v>
      </c>
      <c r="E28" s="5" t="s">
        <v>20</v>
      </c>
      <c r="F28" s="16">
        <v>45429</v>
      </c>
      <c r="G28" s="17">
        <v>0.48888888888888887</v>
      </c>
      <c r="H28" s="5" t="s">
        <v>198</v>
      </c>
      <c r="I28" s="5" t="s">
        <v>200</v>
      </c>
      <c r="J28" s="5" t="s">
        <v>200</v>
      </c>
      <c r="K28" s="5" t="s">
        <v>200</v>
      </c>
      <c r="L28" s="5" t="s">
        <v>200</v>
      </c>
      <c r="M28" s="5" t="s">
        <v>200</v>
      </c>
      <c r="N28" s="5" t="s">
        <v>200</v>
      </c>
      <c r="O28" s="5" t="s">
        <v>199</v>
      </c>
      <c r="P28" s="5" t="s">
        <v>200</v>
      </c>
      <c r="Q28" s="5" t="s">
        <v>199</v>
      </c>
      <c r="R28" s="5" t="s">
        <v>200</v>
      </c>
      <c r="S28" s="5" t="s">
        <v>200</v>
      </c>
      <c r="T28" s="5" t="s">
        <v>200</v>
      </c>
      <c r="U28" s="5" t="s">
        <v>200</v>
      </c>
      <c r="V28" s="5" t="s">
        <v>200</v>
      </c>
      <c r="W28" s="5" t="s">
        <v>200</v>
      </c>
      <c r="X28" s="6" t="s">
        <v>199</v>
      </c>
      <c r="Y28" s="5" t="s">
        <v>200</v>
      </c>
      <c r="Z28" s="5" t="s">
        <v>198</v>
      </c>
      <c r="AA28" s="5" t="s">
        <v>199</v>
      </c>
      <c r="AB28" s="5" t="s">
        <v>200</v>
      </c>
      <c r="AC28" s="5" t="s">
        <v>226</v>
      </c>
      <c r="AD28" s="5" t="s">
        <v>200</v>
      </c>
      <c r="AE28" s="5" t="s">
        <v>200</v>
      </c>
      <c r="AF28" s="5" t="s">
        <v>198</v>
      </c>
      <c r="AG28" s="5" t="s">
        <v>200</v>
      </c>
      <c r="AH28" s="5" t="s">
        <v>199</v>
      </c>
      <c r="AI28" s="5" t="s">
        <v>200</v>
      </c>
      <c r="AK28" s="30">
        <f t="shared" si="16"/>
        <v>1</v>
      </c>
      <c r="AL28" s="5">
        <f t="shared" si="17"/>
        <v>2</v>
      </c>
      <c r="AM28" s="5">
        <f t="shared" si="4"/>
        <v>2</v>
      </c>
      <c r="AN28" s="5">
        <f t="shared" si="18"/>
        <v>2</v>
      </c>
      <c r="AO28" s="5">
        <f t="shared" si="19"/>
        <v>2</v>
      </c>
      <c r="AP28" s="29">
        <f t="shared" si="5"/>
        <v>4</v>
      </c>
      <c r="AR28" s="5">
        <f t="shared" si="6"/>
        <v>7</v>
      </c>
      <c r="AS28" s="5">
        <f t="shared" si="7"/>
        <v>0</v>
      </c>
      <c r="AT28" s="5">
        <f t="shared" si="8"/>
        <v>7</v>
      </c>
      <c r="AU28" s="5">
        <f t="shared" si="9"/>
        <v>0</v>
      </c>
      <c r="AV28" s="5">
        <f t="shared" si="10"/>
        <v>5</v>
      </c>
      <c r="AW28" s="5">
        <f t="shared" si="11"/>
        <v>0</v>
      </c>
    </row>
    <row r="29" spans="1:49" x14ac:dyDescent="0.2">
      <c r="A29" s="5" t="s">
        <v>0</v>
      </c>
      <c r="B29" s="5" t="s">
        <v>115</v>
      </c>
      <c r="C29" s="12" t="s">
        <v>125</v>
      </c>
      <c r="D29" s="5" t="s">
        <v>22</v>
      </c>
      <c r="E29" s="5" t="s">
        <v>20</v>
      </c>
      <c r="F29" s="16">
        <v>45429</v>
      </c>
      <c r="G29" s="17">
        <v>0.4909722222222222</v>
      </c>
      <c r="H29" s="5" t="s">
        <v>199</v>
      </c>
      <c r="I29" s="5" t="s">
        <v>200</v>
      </c>
      <c r="J29" s="5" t="s">
        <v>200</v>
      </c>
      <c r="K29" s="5" t="s">
        <v>200</v>
      </c>
      <c r="L29" s="5" t="s">
        <v>200</v>
      </c>
      <c r="M29" s="5" t="s">
        <v>200</v>
      </c>
      <c r="N29" s="5" t="s">
        <v>200</v>
      </c>
      <c r="O29" s="5" t="s">
        <v>199</v>
      </c>
      <c r="P29" s="5" t="s">
        <v>200</v>
      </c>
      <c r="Q29" s="5" t="s">
        <v>199</v>
      </c>
      <c r="R29" s="5" t="s">
        <v>200</v>
      </c>
      <c r="S29" s="5" t="s">
        <v>200</v>
      </c>
      <c r="T29" s="5" t="s">
        <v>200</v>
      </c>
      <c r="U29" s="5" t="s">
        <v>200</v>
      </c>
      <c r="V29" s="5" t="s">
        <v>200</v>
      </c>
      <c r="W29" s="5" t="s">
        <v>200</v>
      </c>
      <c r="X29" s="6" t="s">
        <v>199</v>
      </c>
      <c r="Y29" s="5" t="s">
        <v>200</v>
      </c>
      <c r="Z29" s="5" t="s">
        <v>198</v>
      </c>
      <c r="AA29" s="5" t="s">
        <v>199</v>
      </c>
      <c r="AB29" s="5" t="s">
        <v>200</v>
      </c>
      <c r="AC29" s="5" t="s">
        <v>226</v>
      </c>
      <c r="AD29" s="5" t="s">
        <v>200</v>
      </c>
      <c r="AE29" s="5" t="s">
        <v>200</v>
      </c>
      <c r="AF29" s="5" t="s">
        <v>199</v>
      </c>
      <c r="AG29" s="5" t="s">
        <v>200</v>
      </c>
      <c r="AH29" s="5" t="s">
        <v>199</v>
      </c>
      <c r="AI29" s="5" t="s">
        <v>200</v>
      </c>
      <c r="AK29" s="30">
        <f t="shared" si="16"/>
        <v>2</v>
      </c>
      <c r="AL29" s="5">
        <f t="shared" si="17"/>
        <v>2</v>
      </c>
      <c r="AM29" s="5">
        <f t="shared" si="4"/>
        <v>3</v>
      </c>
      <c r="AN29" s="5">
        <f t="shared" si="18"/>
        <v>2</v>
      </c>
      <c r="AO29" s="5">
        <f t="shared" si="19"/>
        <v>2</v>
      </c>
      <c r="AP29" s="29">
        <f t="shared" si="5"/>
        <v>4</v>
      </c>
      <c r="AR29" s="5">
        <f t="shared" si="6"/>
        <v>7</v>
      </c>
      <c r="AS29" s="5">
        <f t="shared" si="7"/>
        <v>0</v>
      </c>
      <c r="AT29" s="5">
        <f t="shared" si="8"/>
        <v>7</v>
      </c>
      <c r="AU29" s="5">
        <f t="shared" si="9"/>
        <v>0</v>
      </c>
      <c r="AV29" s="5">
        <f t="shared" si="10"/>
        <v>5</v>
      </c>
      <c r="AW29" s="5">
        <f t="shared" si="11"/>
        <v>0</v>
      </c>
    </row>
    <row r="30" spans="1:49" x14ac:dyDescent="0.2">
      <c r="A30" s="5" t="s">
        <v>0</v>
      </c>
      <c r="B30" s="5" t="s">
        <v>116</v>
      </c>
      <c r="C30" s="12" t="s">
        <v>126</v>
      </c>
      <c r="D30" s="5" t="s">
        <v>22</v>
      </c>
      <c r="E30" s="5" t="s">
        <v>20</v>
      </c>
      <c r="F30" s="16">
        <v>45429</v>
      </c>
      <c r="G30" s="17">
        <v>0.49305555555555558</v>
      </c>
      <c r="H30" s="5" t="s">
        <v>199</v>
      </c>
      <c r="I30" s="5" t="s">
        <v>200</v>
      </c>
      <c r="J30" s="5" t="s">
        <v>200</v>
      </c>
      <c r="K30" s="5" t="s">
        <v>200</v>
      </c>
      <c r="L30" s="5" t="s">
        <v>200</v>
      </c>
      <c r="M30" s="5" t="s">
        <v>200</v>
      </c>
      <c r="N30" s="5" t="s">
        <v>200</v>
      </c>
      <c r="O30" s="5" t="s">
        <v>199</v>
      </c>
      <c r="P30" s="5" t="s">
        <v>200</v>
      </c>
      <c r="Q30" s="5" t="s">
        <v>199</v>
      </c>
      <c r="R30" s="5" t="s">
        <v>200</v>
      </c>
      <c r="S30" s="5" t="s">
        <v>200</v>
      </c>
      <c r="T30" s="5" t="s">
        <v>200</v>
      </c>
      <c r="U30" s="5" t="s">
        <v>200</v>
      </c>
      <c r="V30" s="5" t="s">
        <v>200</v>
      </c>
      <c r="W30" s="5" t="s">
        <v>200</v>
      </c>
      <c r="X30" s="6" t="s">
        <v>199</v>
      </c>
      <c r="Y30" s="5" t="s">
        <v>200</v>
      </c>
      <c r="Z30" s="5" t="s">
        <v>198</v>
      </c>
      <c r="AA30" s="5" t="s">
        <v>199</v>
      </c>
      <c r="AB30" s="5" t="s">
        <v>200</v>
      </c>
      <c r="AC30" s="5" t="s">
        <v>226</v>
      </c>
      <c r="AD30" s="5" t="s">
        <v>200</v>
      </c>
      <c r="AE30" s="5" t="s">
        <v>200</v>
      </c>
      <c r="AF30" s="5" t="s">
        <v>198</v>
      </c>
      <c r="AG30" s="5" t="s">
        <v>200</v>
      </c>
      <c r="AH30" s="5" t="s">
        <v>199</v>
      </c>
      <c r="AI30" s="5" t="s">
        <v>200</v>
      </c>
      <c r="AK30" s="30">
        <f t="shared" si="16"/>
        <v>2</v>
      </c>
      <c r="AL30" s="5">
        <f t="shared" si="17"/>
        <v>2</v>
      </c>
      <c r="AM30" s="5">
        <f t="shared" si="4"/>
        <v>2</v>
      </c>
      <c r="AN30" s="5">
        <f t="shared" si="18"/>
        <v>2</v>
      </c>
      <c r="AO30" s="5">
        <f t="shared" si="19"/>
        <v>2</v>
      </c>
      <c r="AP30" s="29">
        <f t="shared" si="5"/>
        <v>4</v>
      </c>
      <c r="AR30" s="5">
        <f t="shared" si="6"/>
        <v>7</v>
      </c>
      <c r="AS30" s="5">
        <f t="shared" si="7"/>
        <v>0</v>
      </c>
      <c r="AT30" s="5">
        <f t="shared" si="8"/>
        <v>7</v>
      </c>
      <c r="AU30" s="5">
        <f t="shared" si="9"/>
        <v>0</v>
      </c>
      <c r="AV30" s="5">
        <f t="shared" si="10"/>
        <v>5</v>
      </c>
      <c r="AW30" s="5">
        <f t="shared" si="11"/>
        <v>0</v>
      </c>
    </row>
    <row r="31" spans="1:49" x14ac:dyDescent="0.2">
      <c r="A31" s="5" t="s">
        <v>0</v>
      </c>
      <c r="B31" s="5" t="s">
        <v>12</v>
      </c>
      <c r="C31" s="12" t="s">
        <v>119</v>
      </c>
      <c r="D31" s="5" t="s">
        <v>17</v>
      </c>
      <c r="E31" s="5" t="s">
        <v>19</v>
      </c>
      <c r="F31" s="16">
        <v>45429</v>
      </c>
      <c r="G31" s="17">
        <v>0.51458333333333328</v>
      </c>
      <c r="H31" s="5" t="s">
        <v>200</v>
      </c>
      <c r="I31" s="5" t="s">
        <v>200</v>
      </c>
      <c r="J31" s="5" t="s">
        <v>198</v>
      </c>
      <c r="K31" s="5" t="s">
        <v>200</v>
      </c>
      <c r="L31" s="5" t="s">
        <v>200</v>
      </c>
      <c r="M31" s="5" t="s">
        <v>200</v>
      </c>
      <c r="N31" s="5" t="s">
        <v>200</v>
      </c>
      <c r="O31" s="5" t="s">
        <v>200</v>
      </c>
      <c r="P31" s="22" t="s">
        <v>200</v>
      </c>
      <c r="Q31" s="5" t="s">
        <v>198</v>
      </c>
      <c r="R31" s="5" t="s">
        <v>278</v>
      </c>
      <c r="S31" s="5" t="s">
        <v>200</v>
      </c>
      <c r="T31" s="5" t="s">
        <v>278</v>
      </c>
      <c r="U31" s="5" t="s">
        <v>278</v>
      </c>
      <c r="V31" s="5" t="s">
        <v>200</v>
      </c>
      <c r="W31" s="5" t="s">
        <v>278</v>
      </c>
      <c r="X31" s="6" t="s">
        <v>198</v>
      </c>
      <c r="Y31" s="6" t="s">
        <v>200</v>
      </c>
      <c r="Z31" s="5" t="s">
        <v>198</v>
      </c>
      <c r="AA31" s="5" t="s">
        <v>198</v>
      </c>
      <c r="AB31" s="5" t="s">
        <v>200</v>
      </c>
      <c r="AC31" s="5" t="s">
        <v>226</v>
      </c>
      <c r="AD31" s="5" t="s">
        <v>200</v>
      </c>
      <c r="AE31" s="5" t="s">
        <v>200</v>
      </c>
      <c r="AF31" s="5" t="s">
        <v>198</v>
      </c>
      <c r="AG31" s="5" t="s">
        <v>200</v>
      </c>
      <c r="AH31" s="5" t="s">
        <v>199</v>
      </c>
      <c r="AI31" s="6" t="s">
        <v>200</v>
      </c>
      <c r="AK31" s="30">
        <f t="shared" si="16"/>
        <v>0</v>
      </c>
      <c r="AL31" s="5">
        <f t="shared" si="17"/>
        <v>0</v>
      </c>
      <c r="AM31" s="5">
        <f t="shared" si="4"/>
        <v>1</v>
      </c>
      <c r="AN31" s="5">
        <f t="shared" si="18"/>
        <v>1</v>
      </c>
      <c r="AO31" s="5">
        <f t="shared" si="19"/>
        <v>2</v>
      </c>
      <c r="AP31" s="29">
        <f t="shared" si="5"/>
        <v>4</v>
      </c>
      <c r="AR31" s="5">
        <f t="shared" si="6"/>
        <v>8</v>
      </c>
      <c r="AS31" s="5">
        <f t="shared" si="7"/>
        <v>0</v>
      </c>
      <c r="AT31" s="5">
        <f t="shared" si="8"/>
        <v>3</v>
      </c>
      <c r="AU31" s="5">
        <f t="shared" si="9"/>
        <v>0</v>
      </c>
      <c r="AV31" s="5">
        <f>COUNTIF(Z31:AB31, "not tested")+COUNTIF(AD31:AI31, "not tested")+COUNTIF(Z31:AB31, "not applicable")+COUNTIF(AD31:AI31, "not applicable")</f>
        <v>5</v>
      </c>
      <c r="AW31" s="5">
        <f t="shared" si="11"/>
        <v>0</v>
      </c>
    </row>
    <row r="32" spans="1:49" x14ac:dyDescent="0.2">
      <c r="A32" s="5" t="s">
        <v>0</v>
      </c>
      <c r="B32" s="5" t="s">
        <v>11</v>
      </c>
      <c r="C32" s="12" t="s">
        <v>117</v>
      </c>
      <c r="D32" s="5" t="s">
        <v>17</v>
      </c>
      <c r="E32" s="5" t="s">
        <v>19</v>
      </c>
      <c r="F32" s="16">
        <v>45429</v>
      </c>
      <c r="G32" s="17">
        <v>0.52847222222222223</v>
      </c>
      <c r="H32" s="5" t="s">
        <v>200</v>
      </c>
      <c r="I32" s="5" t="s">
        <v>200</v>
      </c>
      <c r="J32" s="5" t="s">
        <v>199</v>
      </c>
      <c r="K32" s="5" t="s">
        <v>200</v>
      </c>
      <c r="L32" s="5" t="s">
        <v>200</v>
      </c>
      <c r="M32" s="5" t="s">
        <v>200</v>
      </c>
      <c r="N32" s="5" t="s">
        <v>200</v>
      </c>
      <c r="O32" s="5" t="s">
        <v>200</v>
      </c>
      <c r="P32" s="22" t="s">
        <v>200</v>
      </c>
      <c r="Q32" s="5" t="s">
        <v>199</v>
      </c>
      <c r="R32" s="5" t="s">
        <v>278</v>
      </c>
      <c r="S32" s="5" t="s">
        <v>200</v>
      </c>
      <c r="T32" s="5" t="s">
        <v>278</v>
      </c>
      <c r="U32" s="5" t="s">
        <v>278</v>
      </c>
      <c r="V32" s="5" t="s">
        <v>200</v>
      </c>
      <c r="W32" s="5" t="s">
        <v>278</v>
      </c>
      <c r="X32" s="6" t="s">
        <v>199</v>
      </c>
      <c r="Y32" s="6" t="s">
        <v>200</v>
      </c>
      <c r="Z32" s="5" t="s">
        <v>198</v>
      </c>
      <c r="AA32" s="5" t="s">
        <v>199</v>
      </c>
      <c r="AB32" s="5" t="s">
        <v>200</v>
      </c>
      <c r="AC32" s="5" t="s">
        <v>226</v>
      </c>
      <c r="AD32" s="5" t="s">
        <v>200</v>
      </c>
      <c r="AE32" s="5" t="s">
        <v>200</v>
      </c>
      <c r="AF32" s="5" t="s">
        <v>198</v>
      </c>
      <c r="AG32" s="5" t="s">
        <v>200</v>
      </c>
      <c r="AH32" s="5" t="s">
        <v>198</v>
      </c>
      <c r="AI32" s="6" t="s">
        <v>200</v>
      </c>
      <c r="AK32" s="30">
        <f t="shared" si="16"/>
        <v>1</v>
      </c>
      <c r="AL32" s="5">
        <f t="shared" si="17"/>
        <v>2</v>
      </c>
      <c r="AM32" s="5">
        <f t="shared" si="4"/>
        <v>1</v>
      </c>
      <c r="AN32" s="5">
        <f t="shared" si="18"/>
        <v>1</v>
      </c>
      <c r="AO32" s="5">
        <f t="shared" si="19"/>
        <v>2</v>
      </c>
      <c r="AP32" s="29">
        <f t="shared" si="5"/>
        <v>4</v>
      </c>
      <c r="AR32" s="5">
        <f t="shared" si="6"/>
        <v>8</v>
      </c>
      <c r="AS32" s="5">
        <f t="shared" si="7"/>
        <v>0</v>
      </c>
      <c r="AT32" s="5">
        <f t="shared" si="8"/>
        <v>3</v>
      </c>
      <c r="AU32" s="5">
        <f t="shared" si="9"/>
        <v>0</v>
      </c>
      <c r="AV32" s="5">
        <f t="shared" si="10"/>
        <v>5</v>
      </c>
      <c r="AW32" s="5">
        <f t="shared" si="11"/>
        <v>0</v>
      </c>
    </row>
    <row r="33" spans="1:49" x14ac:dyDescent="0.2">
      <c r="A33" s="5" t="s">
        <v>0</v>
      </c>
      <c r="B33" s="5" t="s">
        <v>123</v>
      </c>
      <c r="C33" s="12" t="s">
        <v>118</v>
      </c>
      <c r="D33" s="5" t="s">
        <v>17</v>
      </c>
      <c r="E33" s="5" t="s">
        <v>19</v>
      </c>
      <c r="F33" s="16">
        <v>45429</v>
      </c>
      <c r="G33" s="17">
        <v>0.52986111111111112</v>
      </c>
      <c r="H33" s="5" t="s">
        <v>200</v>
      </c>
      <c r="I33" s="5" t="s">
        <v>200</v>
      </c>
      <c r="J33" s="5" t="s">
        <v>199</v>
      </c>
      <c r="K33" s="5" t="s">
        <v>200</v>
      </c>
      <c r="L33" s="5" t="s">
        <v>200</v>
      </c>
      <c r="M33" s="5" t="s">
        <v>200</v>
      </c>
      <c r="N33" s="5" t="s">
        <v>200</v>
      </c>
      <c r="O33" s="5" t="s">
        <v>200</v>
      </c>
      <c r="P33" s="22" t="s">
        <v>200</v>
      </c>
      <c r="Q33" s="5" t="s">
        <v>199</v>
      </c>
      <c r="R33" s="5" t="s">
        <v>278</v>
      </c>
      <c r="S33" s="5" t="s">
        <v>200</v>
      </c>
      <c r="T33" s="5" t="s">
        <v>278</v>
      </c>
      <c r="U33" s="5" t="s">
        <v>278</v>
      </c>
      <c r="V33" s="5" t="s">
        <v>200</v>
      </c>
      <c r="W33" s="5" t="s">
        <v>278</v>
      </c>
      <c r="X33" s="6" t="s">
        <v>199</v>
      </c>
      <c r="Y33" s="6" t="s">
        <v>200</v>
      </c>
      <c r="Z33" s="5" t="s">
        <v>198</v>
      </c>
      <c r="AA33" s="5" t="s">
        <v>199</v>
      </c>
      <c r="AB33" s="5" t="s">
        <v>200</v>
      </c>
      <c r="AC33" s="5" t="s">
        <v>226</v>
      </c>
      <c r="AD33" s="5" t="s">
        <v>200</v>
      </c>
      <c r="AE33" s="5" t="s">
        <v>200</v>
      </c>
      <c r="AF33" s="5" t="s">
        <v>198</v>
      </c>
      <c r="AG33" s="5" t="s">
        <v>200</v>
      </c>
      <c r="AH33" s="5" t="s">
        <v>198</v>
      </c>
      <c r="AI33" s="6" t="s">
        <v>200</v>
      </c>
      <c r="AK33" s="30">
        <f t="shared" si="16"/>
        <v>1</v>
      </c>
      <c r="AL33" s="5">
        <f t="shared" si="17"/>
        <v>2</v>
      </c>
      <c r="AM33" s="5">
        <f t="shared" si="4"/>
        <v>1</v>
      </c>
      <c r="AN33" s="5">
        <f t="shared" si="18"/>
        <v>1</v>
      </c>
      <c r="AO33" s="5">
        <f t="shared" si="19"/>
        <v>2</v>
      </c>
      <c r="AP33" s="29">
        <f t="shared" si="5"/>
        <v>4</v>
      </c>
      <c r="AR33" s="5">
        <f t="shared" si="6"/>
        <v>8</v>
      </c>
      <c r="AS33" s="5">
        <f t="shared" si="7"/>
        <v>0</v>
      </c>
      <c r="AT33" s="5">
        <f t="shared" si="8"/>
        <v>3</v>
      </c>
      <c r="AU33" s="5">
        <f t="shared" si="9"/>
        <v>0</v>
      </c>
      <c r="AV33" s="5">
        <f t="shared" si="10"/>
        <v>5</v>
      </c>
      <c r="AW33" s="5">
        <f t="shared" si="11"/>
        <v>0</v>
      </c>
    </row>
    <row r="34" spans="1:49" x14ac:dyDescent="0.2">
      <c r="A34" s="5" t="s">
        <v>0</v>
      </c>
      <c r="B34" s="5" t="s">
        <v>114</v>
      </c>
      <c r="C34" s="43" t="s">
        <v>185</v>
      </c>
      <c r="D34" s="5" t="s">
        <v>17</v>
      </c>
      <c r="E34" s="5" t="s">
        <v>19</v>
      </c>
      <c r="F34" s="16">
        <v>45438</v>
      </c>
      <c r="G34" s="17">
        <v>0.89166666666666672</v>
      </c>
      <c r="H34" s="5" t="s">
        <v>200</v>
      </c>
      <c r="I34" s="5" t="s">
        <v>200</v>
      </c>
      <c r="J34" s="5" t="s">
        <v>199</v>
      </c>
      <c r="K34" s="5" t="s">
        <v>200</v>
      </c>
      <c r="L34" s="5" t="s">
        <v>200</v>
      </c>
      <c r="M34" s="5" t="s">
        <v>200</v>
      </c>
      <c r="N34" s="5" t="s">
        <v>200</v>
      </c>
      <c r="O34" s="5" t="s">
        <v>200</v>
      </c>
      <c r="P34" s="22" t="s">
        <v>200</v>
      </c>
      <c r="Q34" s="5" t="s">
        <v>199</v>
      </c>
      <c r="R34" s="5" t="s">
        <v>278</v>
      </c>
      <c r="S34" s="5" t="s">
        <v>200</v>
      </c>
      <c r="T34" s="5" t="s">
        <v>278</v>
      </c>
      <c r="U34" s="5" t="s">
        <v>278</v>
      </c>
      <c r="V34" s="5" t="s">
        <v>200</v>
      </c>
      <c r="W34" s="5" t="s">
        <v>278</v>
      </c>
      <c r="X34" s="6" t="s">
        <v>199</v>
      </c>
      <c r="Y34" s="6" t="s">
        <v>200</v>
      </c>
      <c r="Z34" s="5" t="s">
        <v>198</v>
      </c>
      <c r="AA34" s="5" t="s">
        <v>199</v>
      </c>
      <c r="AB34" s="5" t="s">
        <v>200</v>
      </c>
      <c r="AC34" s="5" t="s">
        <v>226</v>
      </c>
      <c r="AD34" s="5" t="s">
        <v>200</v>
      </c>
      <c r="AE34" s="5" t="s">
        <v>200</v>
      </c>
      <c r="AF34" s="5" t="s">
        <v>198</v>
      </c>
      <c r="AG34" s="5" t="s">
        <v>200</v>
      </c>
      <c r="AH34" s="5" t="s">
        <v>198</v>
      </c>
      <c r="AI34" s="6" t="s">
        <v>200</v>
      </c>
      <c r="AK34" s="30">
        <f t="shared" si="16"/>
        <v>1</v>
      </c>
      <c r="AL34" s="5">
        <f t="shared" si="17"/>
        <v>2</v>
      </c>
      <c r="AM34" s="5">
        <f t="shared" si="4"/>
        <v>1</v>
      </c>
      <c r="AN34" s="5">
        <f t="shared" si="18"/>
        <v>1</v>
      </c>
      <c r="AO34" s="5">
        <f t="shared" si="19"/>
        <v>2</v>
      </c>
      <c r="AP34" s="29">
        <f t="shared" si="5"/>
        <v>4</v>
      </c>
      <c r="AR34" s="5">
        <f t="shared" si="6"/>
        <v>8</v>
      </c>
      <c r="AS34" s="5">
        <f t="shared" si="7"/>
        <v>0</v>
      </c>
      <c r="AT34" s="5">
        <f t="shared" si="8"/>
        <v>3</v>
      </c>
      <c r="AU34" s="5">
        <f t="shared" si="9"/>
        <v>0</v>
      </c>
      <c r="AV34" s="5">
        <f t="shared" si="10"/>
        <v>5</v>
      </c>
      <c r="AW34" s="5">
        <f t="shared" si="11"/>
        <v>0</v>
      </c>
    </row>
    <row r="35" spans="1:49" x14ac:dyDescent="0.2">
      <c r="A35" s="5" t="s">
        <v>0</v>
      </c>
      <c r="B35" s="5" t="s">
        <v>121</v>
      </c>
      <c r="C35" s="12" t="s">
        <v>1</v>
      </c>
      <c r="D35" s="5" t="s">
        <v>17</v>
      </c>
      <c r="E35" s="5" t="s">
        <v>19</v>
      </c>
      <c r="F35" s="16">
        <v>45429</v>
      </c>
      <c r="G35" s="17">
        <v>0.51111111111111107</v>
      </c>
      <c r="H35" s="5" t="s">
        <v>200</v>
      </c>
      <c r="I35" s="5" t="s">
        <v>200</v>
      </c>
      <c r="J35" s="5" t="s">
        <v>198</v>
      </c>
      <c r="K35" s="5" t="s">
        <v>200</v>
      </c>
      <c r="L35" s="5" t="s">
        <v>200</v>
      </c>
      <c r="M35" s="5" t="s">
        <v>200</v>
      </c>
      <c r="N35" s="5" t="s">
        <v>200</v>
      </c>
      <c r="O35" s="5" t="s">
        <v>200</v>
      </c>
      <c r="P35" s="22" t="s">
        <v>200</v>
      </c>
      <c r="Q35" s="5" t="s">
        <v>198</v>
      </c>
      <c r="R35" s="5" t="s">
        <v>278</v>
      </c>
      <c r="S35" s="5" t="s">
        <v>200</v>
      </c>
      <c r="T35" s="5" t="s">
        <v>278</v>
      </c>
      <c r="U35" s="5" t="s">
        <v>278</v>
      </c>
      <c r="V35" s="5" t="s">
        <v>200</v>
      </c>
      <c r="W35" s="5" t="s">
        <v>278</v>
      </c>
      <c r="X35" s="6" t="s">
        <v>199</v>
      </c>
      <c r="Y35" s="6" t="s">
        <v>200</v>
      </c>
      <c r="Z35" s="5" t="s">
        <v>198</v>
      </c>
      <c r="AA35" s="5" t="s">
        <v>198</v>
      </c>
      <c r="AB35" s="5" t="s">
        <v>200</v>
      </c>
      <c r="AC35" s="5" t="s">
        <v>226</v>
      </c>
      <c r="AD35" s="5" t="s">
        <v>200</v>
      </c>
      <c r="AE35" s="5" t="s">
        <v>200</v>
      </c>
      <c r="AF35" s="5" t="s">
        <v>198</v>
      </c>
      <c r="AG35" s="5" t="s">
        <v>200</v>
      </c>
      <c r="AH35" s="5" t="s">
        <v>199</v>
      </c>
      <c r="AI35" s="6" t="s">
        <v>200</v>
      </c>
      <c r="AK35" s="30">
        <f t="shared" si="16"/>
        <v>0</v>
      </c>
      <c r="AL35" s="5">
        <f t="shared" si="17"/>
        <v>1</v>
      </c>
      <c r="AM35" s="5">
        <f t="shared" si="4"/>
        <v>1</v>
      </c>
      <c r="AN35" s="5">
        <f t="shared" si="18"/>
        <v>1</v>
      </c>
      <c r="AO35" s="5">
        <f t="shared" si="19"/>
        <v>2</v>
      </c>
      <c r="AP35" s="29">
        <f t="shared" si="5"/>
        <v>4</v>
      </c>
      <c r="AR35" s="5">
        <f t="shared" si="6"/>
        <v>8</v>
      </c>
      <c r="AS35" s="5">
        <f t="shared" si="7"/>
        <v>0</v>
      </c>
      <c r="AT35" s="5">
        <f t="shared" si="8"/>
        <v>3</v>
      </c>
      <c r="AU35" s="5">
        <f t="shared" si="9"/>
        <v>0</v>
      </c>
      <c r="AV35" s="5">
        <f t="shared" si="10"/>
        <v>5</v>
      </c>
      <c r="AW35" s="5">
        <f t="shared" si="11"/>
        <v>0</v>
      </c>
    </row>
    <row r="36" spans="1:49" x14ac:dyDescent="0.2">
      <c r="A36" s="5" t="s">
        <v>0</v>
      </c>
      <c r="B36" s="5" t="s">
        <v>121</v>
      </c>
      <c r="C36" s="12" t="s">
        <v>120</v>
      </c>
      <c r="D36" s="5" t="s">
        <v>17</v>
      </c>
      <c r="E36" s="5" t="s">
        <v>19</v>
      </c>
      <c r="F36" s="16">
        <v>45429</v>
      </c>
      <c r="G36" s="17">
        <v>0.51875000000000004</v>
      </c>
      <c r="H36" s="5" t="s">
        <v>200</v>
      </c>
      <c r="I36" s="5" t="s">
        <v>200</v>
      </c>
      <c r="J36" s="5" t="s">
        <v>198</v>
      </c>
      <c r="K36" s="5" t="s">
        <v>200</v>
      </c>
      <c r="L36" s="5" t="s">
        <v>200</v>
      </c>
      <c r="M36" s="5" t="s">
        <v>200</v>
      </c>
      <c r="N36" s="5" t="s">
        <v>200</v>
      </c>
      <c r="O36" s="5" t="s">
        <v>200</v>
      </c>
      <c r="P36" s="22" t="s">
        <v>200</v>
      </c>
      <c r="Q36" s="5" t="s">
        <v>198</v>
      </c>
      <c r="R36" s="5" t="s">
        <v>278</v>
      </c>
      <c r="S36" s="5" t="s">
        <v>200</v>
      </c>
      <c r="T36" s="5" t="s">
        <v>278</v>
      </c>
      <c r="U36" s="5" t="s">
        <v>278</v>
      </c>
      <c r="V36" s="5" t="s">
        <v>200</v>
      </c>
      <c r="W36" s="5" t="s">
        <v>278</v>
      </c>
      <c r="X36" s="6" t="s">
        <v>199</v>
      </c>
      <c r="Y36" s="6" t="s">
        <v>200</v>
      </c>
      <c r="Z36" s="5" t="s">
        <v>198</v>
      </c>
      <c r="AA36" s="5" t="s">
        <v>198</v>
      </c>
      <c r="AB36" s="5" t="s">
        <v>200</v>
      </c>
      <c r="AC36" s="5" t="s">
        <v>226</v>
      </c>
      <c r="AD36" s="5" t="s">
        <v>200</v>
      </c>
      <c r="AE36" s="5" t="s">
        <v>200</v>
      </c>
      <c r="AF36" s="5" t="s">
        <v>198</v>
      </c>
      <c r="AG36" s="5" t="s">
        <v>200</v>
      </c>
      <c r="AH36" s="5" t="s">
        <v>199</v>
      </c>
      <c r="AI36" s="6" t="s">
        <v>200</v>
      </c>
      <c r="AK36" s="30">
        <f t="shared" si="16"/>
        <v>0</v>
      </c>
      <c r="AL36" s="5">
        <f t="shared" si="17"/>
        <v>1</v>
      </c>
      <c r="AM36" s="5">
        <f t="shared" si="4"/>
        <v>1</v>
      </c>
      <c r="AN36" s="5">
        <f t="shared" si="18"/>
        <v>1</v>
      </c>
      <c r="AO36" s="5">
        <f t="shared" si="19"/>
        <v>2</v>
      </c>
      <c r="AP36" s="29">
        <f t="shared" si="5"/>
        <v>4</v>
      </c>
      <c r="AR36" s="5">
        <f t="shared" si="6"/>
        <v>8</v>
      </c>
      <c r="AS36" s="5">
        <f t="shared" si="7"/>
        <v>0</v>
      </c>
      <c r="AT36" s="5">
        <f t="shared" si="8"/>
        <v>3</v>
      </c>
      <c r="AU36" s="5">
        <f t="shared" si="9"/>
        <v>0</v>
      </c>
      <c r="AV36" s="5">
        <f t="shared" si="10"/>
        <v>5</v>
      </c>
      <c r="AW36" s="5">
        <f t="shared" si="11"/>
        <v>0</v>
      </c>
    </row>
    <row r="37" spans="1:49" x14ac:dyDescent="0.2">
      <c r="A37" s="5" t="s">
        <v>0</v>
      </c>
      <c r="B37" s="5" t="s">
        <v>121</v>
      </c>
      <c r="C37" t="s">
        <v>124</v>
      </c>
      <c r="D37" s="5" t="s">
        <v>17</v>
      </c>
      <c r="E37" s="5" t="s">
        <v>19</v>
      </c>
      <c r="F37" s="16">
        <v>45429</v>
      </c>
      <c r="G37" s="17">
        <v>0.52013888888888893</v>
      </c>
      <c r="H37" s="5" t="s">
        <v>200</v>
      </c>
      <c r="I37" s="5" t="s">
        <v>200</v>
      </c>
      <c r="J37" s="5" t="s">
        <v>198</v>
      </c>
      <c r="K37" s="5" t="s">
        <v>200</v>
      </c>
      <c r="L37" s="5" t="s">
        <v>200</v>
      </c>
      <c r="M37" s="5" t="s">
        <v>200</v>
      </c>
      <c r="N37" s="5" t="s">
        <v>200</v>
      </c>
      <c r="O37" s="5" t="s">
        <v>200</v>
      </c>
      <c r="P37" s="22" t="s">
        <v>200</v>
      </c>
      <c r="Q37" s="5" t="s">
        <v>198</v>
      </c>
      <c r="R37" s="5" t="s">
        <v>278</v>
      </c>
      <c r="S37" s="5" t="s">
        <v>200</v>
      </c>
      <c r="T37" s="5" t="s">
        <v>278</v>
      </c>
      <c r="U37" s="5" t="s">
        <v>278</v>
      </c>
      <c r="V37" s="5" t="s">
        <v>200</v>
      </c>
      <c r="W37" s="5" t="s">
        <v>278</v>
      </c>
      <c r="X37" s="6" t="s">
        <v>199</v>
      </c>
      <c r="Y37" s="6" t="s">
        <v>200</v>
      </c>
      <c r="Z37" s="5" t="s">
        <v>198</v>
      </c>
      <c r="AA37" s="5" t="s">
        <v>198</v>
      </c>
      <c r="AB37" s="5" t="s">
        <v>200</v>
      </c>
      <c r="AC37" s="5" t="s">
        <v>226</v>
      </c>
      <c r="AD37" s="5" t="s">
        <v>200</v>
      </c>
      <c r="AE37" s="5" t="s">
        <v>200</v>
      </c>
      <c r="AF37" s="5" t="s">
        <v>198</v>
      </c>
      <c r="AG37" s="5" t="s">
        <v>200</v>
      </c>
      <c r="AH37" s="5" t="s">
        <v>199</v>
      </c>
      <c r="AI37" s="6" t="s">
        <v>200</v>
      </c>
      <c r="AK37" s="30">
        <f t="shared" si="16"/>
        <v>0</v>
      </c>
      <c r="AL37" s="5">
        <f t="shared" si="17"/>
        <v>1</v>
      </c>
      <c r="AM37" s="5">
        <f t="shared" si="4"/>
        <v>1</v>
      </c>
      <c r="AN37" s="5">
        <f t="shared" si="18"/>
        <v>1</v>
      </c>
      <c r="AO37" s="5">
        <f t="shared" si="19"/>
        <v>2</v>
      </c>
      <c r="AP37" s="29">
        <f t="shared" si="5"/>
        <v>4</v>
      </c>
      <c r="AR37" s="5">
        <f t="shared" si="6"/>
        <v>8</v>
      </c>
      <c r="AS37" s="5">
        <f t="shared" si="7"/>
        <v>0</v>
      </c>
      <c r="AT37" s="5">
        <f t="shared" si="8"/>
        <v>3</v>
      </c>
      <c r="AU37" s="5">
        <f t="shared" si="9"/>
        <v>0</v>
      </c>
      <c r="AV37" s="5">
        <f t="shared" si="10"/>
        <v>5</v>
      </c>
      <c r="AW37" s="5">
        <f t="shared" si="11"/>
        <v>0</v>
      </c>
    </row>
    <row r="38" spans="1:49" x14ac:dyDescent="0.2">
      <c r="A38" s="5" t="s">
        <v>0</v>
      </c>
      <c r="B38" s="5" t="s">
        <v>115</v>
      </c>
      <c r="C38" s="12" t="s">
        <v>125</v>
      </c>
      <c r="D38" s="5" t="s">
        <v>17</v>
      </c>
      <c r="E38" s="5" t="s">
        <v>19</v>
      </c>
      <c r="F38" s="16">
        <v>45429</v>
      </c>
      <c r="G38" s="17">
        <v>0.52361111111111114</v>
      </c>
      <c r="H38" s="5" t="s">
        <v>200</v>
      </c>
      <c r="I38" s="5" t="s">
        <v>200</v>
      </c>
      <c r="J38" s="5" t="s">
        <v>198</v>
      </c>
      <c r="K38" s="5" t="s">
        <v>200</v>
      </c>
      <c r="L38" s="5" t="s">
        <v>200</v>
      </c>
      <c r="M38" s="5" t="s">
        <v>200</v>
      </c>
      <c r="N38" s="5" t="s">
        <v>200</v>
      </c>
      <c r="O38" s="5" t="s">
        <v>200</v>
      </c>
      <c r="P38" s="22" t="s">
        <v>200</v>
      </c>
      <c r="Q38" s="5" t="s">
        <v>198</v>
      </c>
      <c r="R38" s="5" t="s">
        <v>278</v>
      </c>
      <c r="S38" s="5" t="s">
        <v>200</v>
      </c>
      <c r="T38" s="5" t="s">
        <v>278</v>
      </c>
      <c r="U38" s="5" t="s">
        <v>278</v>
      </c>
      <c r="V38" s="5" t="s">
        <v>200</v>
      </c>
      <c r="W38" s="5" t="s">
        <v>278</v>
      </c>
      <c r="X38" s="6" t="s">
        <v>199</v>
      </c>
      <c r="Y38" s="6" t="s">
        <v>200</v>
      </c>
      <c r="Z38" s="5" t="s">
        <v>198</v>
      </c>
      <c r="AA38" s="5" t="s">
        <v>198</v>
      </c>
      <c r="AB38" s="5" t="s">
        <v>200</v>
      </c>
      <c r="AC38" s="5" t="s">
        <v>226</v>
      </c>
      <c r="AD38" s="5" t="s">
        <v>200</v>
      </c>
      <c r="AE38" s="5" t="s">
        <v>200</v>
      </c>
      <c r="AF38" s="5" t="s">
        <v>198</v>
      </c>
      <c r="AG38" s="5" t="s">
        <v>200</v>
      </c>
      <c r="AH38" s="5" t="s">
        <v>199</v>
      </c>
      <c r="AI38" s="6" t="s">
        <v>200</v>
      </c>
      <c r="AK38" s="30">
        <f t="shared" si="16"/>
        <v>0</v>
      </c>
      <c r="AL38" s="5">
        <f t="shared" si="17"/>
        <v>1</v>
      </c>
      <c r="AM38" s="5">
        <f t="shared" si="4"/>
        <v>1</v>
      </c>
      <c r="AN38" s="5">
        <f t="shared" si="18"/>
        <v>1</v>
      </c>
      <c r="AO38" s="5">
        <f t="shared" si="19"/>
        <v>2</v>
      </c>
      <c r="AP38" s="29">
        <f t="shared" si="5"/>
        <v>4</v>
      </c>
      <c r="AR38" s="5">
        <f t="shared" si="6"/>
        <v>8</v>
      </c>
      <c r="AS38" s="5">
        <f t="shared" si="7"/>
        <v>0</v>
      </c>
      <c r="AT38" s="5">
        <f t="shared" si="8"/>
        <v>3</v>
      </c>
      <c r="AU38" s="5">
        <f t="shared" si="9"/>
        <v>0</v>
      </c>
      <c r="AV38" s="5">
        <f t="shared" si="10"/>
        <v>5</v>
      </c>
      <c r="AW38" s="5">
        <f t="shared" si="11"/>
        <v>0</v>
      </c>
    </row>
    <row r="39" spans="1:49" x14ac:dyDescent="0.2">
      <c r="A39" s="5" t="s">
        <v>0</v>
      </c>
      <c r="B39" s="5" t="s">
        <v>116</v>
      </c>
      <c r="C39" s="12" t="s">
        <v>126</v>
      </c>
      <c r="D39" s="5" t="s">
        <v>17</v>
      </c>
      <c r="E39" s="5" t="s">
        <v>19</v>
      </c>
      <c r="F39" s="16">
        <v>45429</v>
      </c>
      <c r="G39" s="17">
        <v>0.50138888888888888</v>
      </c>
      <c r="H39" s="5" t="s">
        <v>200</v>
      </c>
      <c r="I39" s="5" t="s">
        <v>200</v>
      </c>
      <c r="J39" s="5" t="s">
        <v>198</v>
      </c>
      <c r="K39" s="5" t="s">
        <v>200</v>
      </c>
      <c r="L39" s="5" t="s">
        <v>200</v>
      </c>
      <c r="M39" s="5" t="s">
        <v>200</v>
      </c>
      <c r="N39" s="5" t="s">
        <v>200</v>
      </c>
      <c r="O39" s="5" t="s">
        <v>200</v>
      </c>
      <c r="P39" s="22" t="s">
        <v>200</v>
      </c>
      <c r="Q39" s="5" t="s">
        <v>199</v>
      </c>
      <c r="R39" s="5" t="s">
        <v>278</v>
      </c>
      <c r="S39" s="5" t="s">
        <v>200</v>
      </c>
      <c r="T39" s="5" t="s">
        <v>278</v>
      </c>
      <c r="U39" s="5" t="s">
        <v>278</v>
      </c>
      <c r="V39" s="5" t="s">
        <v>200</v>
      </c>
      <c r="W39" s="5" t="s">
        <v>278</v>
      </c>
      <c r="X39" s="6" t="s">
        <v>199</v>
      </c>
      <c r="Y39" s="6" t="s">
        <v>200</v>
      </c>
      <c r="Z39" s="5" t="s">
        <v>198</v>
      </c>
      <c r="AA39" s="5" t="s">
        <v>198</v>
      </c>
      <c r="AB39" s="5" t="s">
        <v>200</v>
      </c>
      <c r="AC39" s="5" t="s">
        <v>226</v>
      </c>
      <c r="AD39" s="5" t="s">
        <v>200</v>
      </c>
      <c r="AE39" s="5" t="s">
        <v>200</v>
      </c>
      <c r="AF39" s="5" t="s">
        <v>198</v>
      </c>
      <c r="AG39" s="5" t="s">
        <v>200</v>
      </c>
      <c r="AH39" s="5" t="s">
        <v>199</v>
      </c>
      <c r="AI39" s="6" t="s">
        <v>200</v>
      </c>
      <c r="AK39" s="30">
        <f t="shared" si="16"/>
        <v>0</v>
      </c>
      <c r="AL39" s="5">
        <f t="shared" si="17"/>
        <v>2</v>
      </c>
      <c r="AM39" s="5">
        <f t="shared" si="4"/>
        <v>1</v>
      </c>
      <c r="AN39" s="5">
        <f t="shared" si="18"/>
        <v>1</v>
      </c>
      <c r="AO39" s="5">
        <f t="shared" si="19"/>
        <v>2</v>
      </c>
      <c r="AP39" s="29">
        <f t="shared" si="5"/>
        <v>4</v>
      </c>
      <c r="AR39" s="5">
        <f t="shared" si="6"/>
        <v>8</v>
      </c>
      <c r="AS39" s="5">
        <f t="shared" si="7"/>
        <v>0</v>
      </c>
      <c r="AT39" s="5">
        <f t="shared" si="8"/>
        <v>3</v>
      </c>
      <c r="AU39" s="5">
        <f t="shared" si="9"/>
        <v>0</v>
      </c>
      <c r="AV39" s="5">
        <f t="shared" si="10"/>
        <v>5</v>
      </c>
      <c r="AW39" s="5">
        <f t="shared" si="11"/>
        <v>0</v>
      </c>
    </row>
    <row r="40" spans="1:49" x14ac:dyDescent="0.2">
      <c r="A40" s="5" t="s">
        <v>0</v>
      </c>
      <c r="B40" s="5" t="s">
        <v>12</v>
      </c>
      <c r="C40" s="12" t="s">
        <v>119</v>
      </c>
      <c r="D40" s="5" t="s">
        <v>187</v>
      </c>
      <c r="E40" s="5" t="s">
        <v>188</v>
      </c>
      <c r="F40" s="16">
        <v>45440</v>
      </c>
      <c r="G40" s="17">
        <v>0.48055555555555557</v>
      </c>
      <c r="H40" s="5" t="s">
        <v>199</v>
      </c>
      <c r="I40" s="5" t="s">
        <v>200</v>
      </c>
      <c r="J40" s="5" t="s">
        <v>199</v>
      </c>
      <c r="K40" s="5" t="s">
        <v>169</v>
      </c>
      <c r="L40" s="5" t="s">
        <v>199</v>
      </c>
      <c r="M40" s="5" t="s">
        <v>199</v>
      </c>
      <c r="N40" s="5" t="s">
        <v>199</v>
      </c>
      <c r="O40" s="5" t="s">
        <v>198</v>
      </c>
      <c r="P40" s="22" t="s">
        <v>169</v>
      </c>
      <c r="Q40" s="5" t="s">
        <v>199</v>
      </c>
      <c r="R40" s="5" t="s">
        <v>169</v>
      </c>
      <c r="S40" s="5" t="s">
        <v>169</v>
      </c>
      <c r="T40" s="22" t="s">
        <v>169</v>
      </c>
      <c r="U40" s="5" t="s">
        <v>199</v>
      </c>
      <c r="V40" s="5" t="s">
        <v>200</v>
      </c>
      <c r="W40" s="5" t="s">
        <v>199</v>
      </c>
      <c r="X40" s="6" t="s">
        <v>199</v>
      </c>
      <c r="Y40" s="6" t="s">
        <v>200</v>
      </c>
      <c r="Z40" s="5" t="s">
        <v>198</v>
      </c>
      <c r="AA40" s="5" t="s">
        <v>198</v>
      </c>
      <c r="AB40" s="5" t="s">
        <v>200</v>
      </c>
      <c r="AC40" s="5" t="s">
        <v>226</v>
      </c>
      <c r="AD40" s="5" t="s">
        <v>169</v>
      </c>
      <c r="AE40" s="5" t="s">
        <v>169</v>
      </c>
      <c r="AF40" s="5" t="s">
        <v>198</v>
      </c>
      <c r="AG40" s="5" t="s">
        <v>199</v>
      </c>
      <c r="AH40" s="5" t="s">
        <v>198</v>
      </c>
      <c r="AI40" s="6" t="s">
        <v>198</v>
      </c>
      <c r="AK40" s="30">
        <f t="shared" si="16"/>
        <v>5</v>
      </c>
      <c r="AL40" s="5">
        <f t="shared" si="17"/>
        <v>4</v>
      </c>
      <c r="AM40" s="5">
        <f t="shared" si="4"/>
        <v>1</v>
      </c>
      <c r="AN40" s="5">
        <f t="shared" si="18"/>
        <v>6</v>
      </c>
      <c r="AO40" s="5">
        <f t="shared" si="19"/>
        <v>4</v>
      </c>
      <c r="AP40" s="29">
        <f t="shared" si="5"/>
        <v>6</v>
      </c>
      <c r="AR40" s="5">
        <f t="shared" si="6"/>
        <v>3</v>
      </c>
      <c r="AS40" s="5">
        <f t="shared" si="7"/>
        <v>0</v>
      </c>
      <c r="AT40" s="5">
        <f t="shared" si="8"/>
        <v>5</v>
      </c>
      <c r="AU40" s="5">
        <f t="shared" si="9"/>
        <v>0</v>
      </c>
      <c r="AV40" s="5">
        <f t="shared" si="10"/>
        <v>3</v>
      </c>
      <c r="AW40" s="5">
        <f t="shared" si="11"/>
        <v>0</v>
      </c>
    </row>
    <row r="41" spans="1:49" x14ac:dyDescent="0.2">
      <c r="A41" s="5" t="s">
        <v>0</v>
      </c>
      <c r="B41" s="5" t="s">
        <v>11</v>
      </c>
      <c r="C41" s="12" t="s">
        <v>117</v>
      </c>
      <c r="D41" s="5" t="s">
        <v>187</v>
      </c>
      <c r="E41" s="5" t="s">
        <v>188</v>
      </c>
      <c r="F41" s="16">
        <v>45440</v>
      </c>
      <c r="G41" s="17">
        <v>0.50486111111111109</v>
      </c>
      <c r="H41" s="5" t="s">
        <v>199</v>
      </c>
      <c r="I41" s="5" t="s">
        <v>200</v>
      </c>
      <c r="J41" s="5" t="s">
        <v>199</v>
      </c>
      <c r="K41" s="5" t="s">
        <v>169</v>
      </c>
      <c r="L41" s="5" t="s">
        <v>199</v>
      </c>
      <c r="M41" s="5" t="s">
        <v>199</v>
      </c>
      <c r="N41" s="5" t="s">
        <v>199</v>
      </c>
      <c r="O41" s="5" t="s">
        <v>199</v>
      </c>
      <c r="P41" s="22" t="s">
        <v>169</v>
      </c>
      <c r="Q41" s="5" t="s">
        <v>199</v>
      </c>
      <c r="R41" s="5" t="s">
        <v>169</v>
      </c>
      <c r="S41" s="5" t="s">
        <v>169</v>
      </c>
      <c r="T41" s="22" t="s">
        <v>169</v>
      </c>
      <c r="U41" s="5" t="s">
        <v>199</v>
      </c>
      <c r="V41" s="5" t="s">
        <v>200</v>
      </c>
      <c r="W41" s="5" t="s">
        <v>199</v>
      </c>
      <c r="X41" s="6" t="s">
        <v>199</v>
      </c>
      <c r="Y41" s="6" t="s">
        <v>200</v>
      </c>
      <c r="Z41" s="5" t="s">
        <v>198</v>
      </c>
      <c r="AA41" s="5" t="s">
        <v>199</v>
      </c>
      <c r="AB41" s="5" t="s">
        <v>200</v>
      </c>
      <c r="AC41" s="5" t="s">
        <v>226</v>
      </c>
      <c r="AD41" s="5" t="s">
        <v>169</v>
      </c>
      <c r="AE41" s="5" t="s">
        <v>169</v>
      </c>
      <c r="AF41" s="5" t="s">
        <v>198</v>
      </c>
      <c r="AG41" s="5" t="s">
        <v>199</v>
      </c>
      <c r="AH41" s="5" t="s">
        <v>198</v>
      </c>
      <c r="AI41" s="6" t="s">
        <v>199</v>
      </c>
      <c r="AK41" s="30">
        <f t="shared" si="16"/>
        <v>6</v>
      </c>
      <c r="AL41" s="5">
        <f t="shared" si="17"/>
        <v>4</v>
      </c>
      <c r="AM41" s="5">
        <f t="shared" si="4"/>
        <v>3</v>
      </c>
      <c r="AN41" s="5">
        <f t="shared" si="18"/>
        <v>6</v>
      </c>
      <c r="AO41" s="5">
        <f t="shared" si="19"/>
        <v>4</v>
      </c>
      <c r="AP41" s="29">
        <f t="shared" si="5"/>
        <v>6</v>
      </c>
      <c r="AR41" s="5">
        <f t="shared" si="6"/>
        <v>3</v>
      </c>
      <c r="AS41" s="5">
        <f t="shared" si="7"/>
        <v>0</v>
      </c>
      <c r="AT41" s="5">
        <f t="shared" si="8"/>
        <v>5</v>
      </c>
      <c r="AU41" s="5">
        <f t="shared" si="9"/>
        <v>0</v>
      </c>
      <c r="AV41" s="5">
        <f t="shared" si="10"/>
        <v>3</v>
      </c>
      <c r="AW41" s="5">
        <f t="shared" si="11"/>
        <v>0</v>
      </c>
    </row>
    <row r="42" spans="1:49" x14ac:dyDescent="0.2">
      <c r="A42" s="5" t="s">
        <v>0</v>
      </c>
      <c r="B42" s="5" t="s">
        <v>123</v>
      </c>
      <c r="C42" s="12" t="s">
        <v>118</v>
      </c>
      <c r="D42" s="5" t="s">
        <v>187</v>
      </c>
      <c r="E42" s="5" t="s">
        <v>188</v>
      </c>
      <c r="F42" s="16">
        <v>45440</v>
      </c>
      <c r="G42" s="17">
        <v>0.51180555555555551</v>
      </c>
      <c r="H42" s="5" t="s">
        <v>199</v>
      </c>
      <c r="I42" s="5" t="s">
        <v>200</v>
      </c>
      <c r="J42" s="5" t="s">
        <v>199</v>
      </c>
      <c r="K42" s="5" t="s">
        <v>169</v>
      </c>
      <c r="L42" s="5" t="s">
        <v>199</v>
      </c>
      <c r="M42" s="5" t="s">
        <v>199</v>
      </c>
      <c r="N42" s="5" t="s">
        <v>199</v>
      </c>
      <c r="O42" s="5" t="s">
        <v>199</v>
      </c>
      <c r="P42" s="22" t="s">
        <v>169</v>
      </c>
      <c r="Q42" s="5" t="s">
        <v>199</v>
      </c>
      <c r="R42" s="5" t="s">
        <v>169</v>
      </c>
      <c r="S42" s="5" t="s">
        <v>169</v>
      </c>
      <c r="T42" s="22" t="s">
        <v>169</v>
      </c>
      <c r="U42" s="5" t="s">
        <v>199</v>
      </c>
      <c r="V42" s="5" t="s">
        <v>200</v>
      </c>
      <c r="W42" s="5" t="s">
        <v>199</v>
      </c>
      <c r="X42" s="6" t="s">
        <v>199</v>
      </c>
      <c r="Y42" s="6" t="s">
        <v>200</v>
      </c>
      <c r="Z42" s="5" t="s">
        <v>198</v>
      </c>
      <c r="AA42" s="5" t="s">
        <v>199</v>
      </c>
      <c r="AB42" s="5" t="s">
        <v>200</v>
      </c>
      <c r="AC42" s="5" t="s">
        <v>226</v>
      </c>
      <c r="AD42" s="5" t="s">
        <v>169</v>
      </c>
      <c r="AE42" s="5" t="s">
        <v>169</v>
      </c>
      <c r="AF42" s="5" t="s">
        <v>199</v>
      </c>
      <c r="AG42" s="5" t="s">
        <v>199</v>
      </c>
      <c r="AH42" s="5" t="s">
        <v>198</v>
      </c>
      <c r="AI42" s="6" t="s">
        <v>199</v>
      </c>
      <c r="AK42" s="30">
        <f t="shared" si="16"/>
        <v>6</v>
      </c>
      <c r="AL42" s="5">
        <f t="shared" si="17"/>
        <v>4</v>
      </c>
      <c r="AM42" s="5">
        <f t="shared" si="4"/>
        <v>4</v>
      </c>
      <c r="AN42" s="5">
        <f t="shared" si="18"/>
        <v>6</v>
      </c>
      <c r="AO42" s="5">
        <f t="shared" si="19"/>
        <v>4</v>
      </c>
      <c r="AP42" s="29">
        <f t="shared" si="5"/>
        <v>6</v>
      </c>
      <c r="AR42" s="5">
        <f t="shared" si="6"/>
        <v>3</v>
      </c>
      <c r="AS42" s="5">
        <f t="shared" si="7"/>
        <v>0</v>
      </c>
      <c r="AT42" s="5">
        <f t="shared" si="8"/>
        <v>5</v>
      </c>
      <c r="AU42" s="5">
        <f t="shared" si="9"/>
        <v>0</v>
      </c>
      <c r="AV42" s="5">
        <f t="shared" si="10"/>
        <v>3</v>
      </c>
      <c r="AW42" s="5">
        <f t="shared" si="11"/>
        <v>0</v>
      </c>
    </row>
    <row r="43" spans="1:49" x14ac:dyDescent="0.2">
      <c r="A43" s="5" t="s">
        <v>0</v>
      </c>
      <c r="B43" s="5" t="s">
        <v>114</v>
      </c>
      <c r="C43" s="45" t="s">
        <v>185</v>
      </c>
      <c r="D43" s="5" t="s">
        <v>187</v>
      </c>
      <c r="E43" s="5" t="s">
        <v>188</v>
      </c>
      <c r="F43" s="16">
        <v>45440</v>
      </c>
      <c r="G43" s="17">
        <v>0.52500000000000002</v>
      </c>
      <c r="H43" s="5" t="s">
        <v>199</v>
      </c>
      <c r="I43" s="5" t="s">
        <v>200</v>
      </c>
      <c r="J43" s="5" t="s">
        <v>199</v>
      </c>
      <c r="K43" s="5" t="s">
        <v>169</v>
      </c>
      <c r="L43" s="5" t="s">
        <v>199</v>
      </c>
      <c r="M43" s="5" t="s">
        <v>199</v>
      </c>
      <c r="N43" s="5" t="s">
        <v>199</v>
      </c>
      <c r="O43" s="5" t="s">
        <v>199</v>
      </c>
      <c r="P43" s="22" t="s">
        <v>169</v>
      </c>
      <c r="Q43" s="5" t="s">
        <v>199</v>
      </c>
      <c r="R43" s="5" t="s">
        <v>169</v>
      </c>
      <c r="S43" s="5" t="s">
        <v>169</v>
      </c>
      <c r="T43" s="22" t="s">
        <v>169</v>
      </c>
      <c r="U43" s="5" t="s">
        <v>199</v>
      </c>
      <c r="V43" s="5" t="s">
        <v>200</v>
      </c>
      <c r="W43" s="5" t="s">
        <v>199</v>
      </c>
      <c r="X43" s="6" t="s">
        <v>199</v>
      </c>
      <c r="Y43" s="6" t="s">
        <v>200</v>
      </c>
      <c r="Z43" s="5" t="s">
        <v>198</v>
      </c>
      <c r="AA43" s="5" t="s">
        <v>199</v>
      </c>
      <c r="AB43" s="5" t="s">
        <v>200</v>
      </c>
      <c r="AC43" s="5" t="s">
        <v>226</v>
      </c>
      <c r="AD43" s="5" t="s">
        <v>169</v>
      </c>
      <c r="AE43" s="5" t="s">
        <v>169</v>
      </c>
      <c r="AF43" s="5" t="s">
        <v>199</v>
      </c>
      <c r="AG43" s="5" t="s">
        <v>199</v>
      </c>
      <c r="AH43" s="5" t="s">
        <v>199</v>
      </c>
      <c r="AI43" s="6" t="s">
        <v>199</v>
      </c>
      <c r="AK43" s="30">
        <f t="shared" si="16"/>
        <v>6</v>
      </c>
      <c r="AL43" s="5">
        <f t="shared" si="17"/>
        <v>4</v>
      </c>
      <c r="AM43" s="5">
        <f t="shared" si="4"/>
        <v>5</v>
      </c>
      <c r="AN43" s="5">
        <f t="shared" si="18"/>
        <v>6</v>
      </c>
      <c r="AO43" s="5">
        <f t="shared" si="19"/>
        <v>4</v>
      </c>
      <c r="AP43" s="29">
        <f t="shared" si="5"/>
        <v>6</v>
      </c>
      <c r="AR43" s="5">
        <f t="shared" si="6"/>
        <v>3</v>
      </c>
      <c r="AS43" s="5">
        <f t="shared" si="7"/>
        <v>0</v>
      </c>
      <c r="AT43" s="5">
        <f t="shared" si="8"/>
        <v>5</v>
      </c>
      <c r="AU43" s="5">
        <f t="shared" si="9"/>
        <v>0</v>
      </c>
      <c r="AV43" s="5">
        <f t="shared" si="10"/>
        <v>3</v>
      </c>
      <c r="AW43" s="5">
        <f t="shared" si="11"/>
        <v>0</v>
      </c>
    </row>
    <row r="44" spans="1:49" x14ac:dyDescent="0.2">
      <c r="A44" s="5" t="s">
        <v>0</v>
      </c>
      <c r="B44" s="5" t="s">
        <v>121</v>
      </c>
      <c r="C44" s="12" t="s">
        <v>1</v>
      </c>
      <c r="D44" s="5" t="s">
        <v>187</v>
      </c>
      <c r="E44" s="5" t="s">
        <v>188</v>
      </c>
      <c r="F44" s="16">
        <v>45440</v>
      </c>
      <c r="G44" s="17">
        <v>0.52777777777777779</v>
      </c>
      <c r="H44" s="5" t="s">
        <v>199</v>
      </c>
      <c r="I44" s="5" t="s">
        <v>200</v>
      </c>
      <c r="J44" s="5" t="s">
        <v>199</v>
      </c>
      <c r="K44" s="5" t="s">
        <v>169</v>
      </c>
      <c r="L44" s="5" t="s">
        <v>199</v>
      </c>
      <c r="M44" s="5" t="s">
        <v>199</v>
      </c>
      <c r="N44" s="5" t="s">
        <v>198</v>
      </c>
      <c r="O44" s="5" t="s">
        <v>199</v>
      </c>
      <c r="P44" s="22" t="s">
        <v>169</v>
      </c>
      <c r="Q44" s="5" t="s">
        <v>199</v>
      </c>
      <c r="R44" s="5" t="s">
        <v>169</v>
      </c>
      <c r="S44" s="5" t="s">
        <v>169</v>
      </c>
      <c r="T44" s="22" t="s">
        <v>169</v>
      </c>
      <c r="U44" s="5" t="s">
        <v>199</v>
      </c>
      <c r="V44" s="5" t="s">
        <v>200</v>
      </c>
      <c r="W44" s="5" t="s">
        <v>199</v>
      </c>
      <c r="X44" s="6" t="s">
        <v>199</v>
      </c>
      <c r="Y44" s="6" t="s">
        <v>200</v>
      </c>
      <c r="Z44" s="5" t="s">
        <v>198</v>
      </c>
      <c r="AA44" s="5" t="s">
        <v>199</v>
      </c>
      <c r="AB44" s="5" t="s">
        <v>200</v>
      </c>
      <c r="AC44" s="5" t="s">
        <v>226</v>
      </c>
      <c r="AD44" s="5" t="s">
        <v>169</v>
      </c>
      <c r="AE44" s="5" t="s">
        <v>169</v>
      </c>
      <c r="AF44" s="5" t="s">
        <v>199</v>
      </c>
      <c r="AG44" s="5" t="s">
        <v>199</v>
      </c>
      <c r="AH44" s="5" t="s">
        <v>198</v>
      </c>
      <c r="AI44" s="6" t="s">
        <v>199</v>
      </c>
      <c r="AK44" s="30">
        <f t="shared" si="16"/>
        <v>5</v>
      </c>
      <c r="AL44" s="5">
        <f t="shared" si="17"/>
        <v>4</v>
      </c>
      <c r="AM44" s="5">
        <f t="shared" si="4"/>
        <v>4</v>
      </c>
      <c r="AN44" s="5">
        <f t="shared" si="18"/>
        <v>6</v>
      </c>
      <c r="AO44" s="5">
        <f t="shared" si="19"/>
        <v>4</v>
      </c>
      <c r="AP44" s="29">
        <f t="shared" si="5"/>
        <v>6</v>
      </c>
      <c r="AR44" s="5">
        <f t="shared" si="6"/>
        <v>3</v>
      </c>
      <c r="AS44" s="5">
        <f t="shared" si="7"/>
        <v>0</v>
      </c>
      <c r="AT44" s="5">
        <f t="shared" si="8"/>
        <v>5</v>
      </c>
      <c r="AU44" s="5">
        <f t="shared" si="9"/>
        <v>0</v>
      </c>
      <c r="AV44" s="5">
        <f t="shared" si="10"/>
        <v>3</v>
      </c>
      <c r="AW44" s="5">
        <f t="shared" si="11"/>
        <v>0</v>
      </c>
    </row>
    <row r="45" spans="1:49" x14ac:dyDescent="0.2">
      <c r="A45" s="5" t="s">
        <v>0</v>
      </c>
      <c r="B45" s="5" t="s">
        <v>121</v>
      </c>
      <c r="C45" s="12" t="s">
        <v>120</v>
      </c>
      <c r="D45" s="5" t="s">
        <v>187</v>
      </c>
      <c r="E45" s="5" t="s">
        <v>188</v>
      </c>
      <c r="F45" s="16">
        <v>45440</v>
      </c>
      <c r="G45" s="17">
        <v>0.5395833333333333</v>
      </c>
      <c r="H45" s="5" t="s">
        <v>199</v>
      </c>
      <c r="I45" s="5" t="s">
        <v>200</v>
      </c>
      <c r="J45" s="5" t="s">
        <v>199</v>
      </c>
      <c r="K45" s="5" t="s">
        <v>169</v>
      </c>
      <c r="L45" s="5" t="s">
        <v>199</v>
      </c>
      <c r="M45" s="5" t="s">
        <v>198</v>
      </c>
      <c r="N45" s="5" t="s">
        <v>199</v>
      </c>
      <c r="O45" s="5" t="s">
        <v>199</v>
      </c>
      <c r="P45" s="22" t="s">
        <v>169</v>
      </c>
      <c r="Q45" s="5" t="s">
        <v>199</v>
      </c>
      <c r="R45" s="5" t="s">
        <v>169</v>
      </c>
      <c r="S45" s="5" t="s">
        <v>169</v>
      </c>
      <c r="T45" s="22" t="s">
        <v>169</v>
      </c>
      <c r="U45" s="5" t="s">
        <v>199</v>
      </c>
      <c r="V45" s="5" t="s">
        <v>200</v>
      </c>
      <c r="W45" s="5" t="s">
        <v>199</v>
      </c>
      <c r="X45" s="6" t="s">
        <v>199</v>
      </c>
      <c r="Y45" s="6" t="s">
        <v>200</v>
      </c>
      <c r="Z45" s="5" t="s">
        <v>198</v>
      </c>
      <c r="AA45" s="5" t="s">
        <v>199</v>
      </c>
      <c r="AB45" s="5" t="s">
        <v>200</v>
      </c>
      <c r="AC45" s="5" t="s">
        <v>226</v>
      </c>
      <c r="AD45" s="5" t="s">
        <v>169</v>
      </c>
      <c r="AE45" s="5" t="s">
        <v>169</v>
      </c>
      <c r="AF45" s="5" t="s">
        <v>199</v>
      </c>
      <c r="AG45" s="5" t="s">
        <v>199</v>
      </c>
      <c r="AH45" s="5" t="s">
        <v>198</v>
      </c>
      <c r="AI45" s="6" t="s">
        <v>199</v>
      </c>
      <c r="AK45" s="30">
        <f t="shared" si="16"/>
        <v>5</v>
      </c>
      <c r="AL45" s="5">
        <f t="shared" si="17"/>
        <v>4</v>
      </c>
      <c r="AM45" s="5">
        <f t="shared" si="4"/>
        <v>4</v>
      </c>
      <c r="AN45" s="5">
        <f t="shared" si="18"/>
        <v>6</v>
      </c>
      <c r="AO45" s="5">
        <f t="shared" si="19"/>
        <v>4</v>
      </c>
      <c r="AP45" s="29">
        <f t="shared" si="5"/>
        <v>6</v>
      </c>
      <c r="AR45" s="5">
        <f t="shared" si="6"/>
        <v>3</v>
      </c>
      <c r="AS45" s="5">
        <f t="shared" si="7"/>
        <v>0</v>
      </c>
      <c r="AT45" s="5">
        <f t="shared" si="8"/>
        <v>5</v>
      </c>
      <c r="AU45" s="5">
        <f t="shared" si="9"/>
        <v>0</v>
      </c>
      <c r="AV45" s="5">
        <f t="shared" si="10"/>
        <v>3</v>
      </c>
      <c r="AW45" s="5">
        <f t="shared" si="11"/>
        <v>0</v>
      </c>
    </row>
    <row r="46" spans="1:49" x14ac:dyDescent="0.2">
      <c r="A46" s="5" t="s">
        <v>0</v>
      </c>
      <c r="B46" s="5" t="s">
        <v>121</v>
      </c>
      <c r="C46" t="s">
        <v>124</v>
      </c>
      <c r="D46" s="5" t="s">
        <v>187</v>
      </c>
      <c r="E46" s="5" t="s">
        <v>188</v>
      </c>
      <c r="F46" s="16">
        <v>45440</v>
      </c>
      <c r="G46" s="17">
        <v>0.55208333333333337</v>
      </c>
      <c r="H46" s="5" t="s">
        <v>199</v>
      </c>
      <c r="I46" s="5" t="s">
        <v>200</v>
      </c>
      <c r="J46" s="5" t="s">
        <v>199</v>
      </c>
      <c r="K46" s="5" t="s">
        <v>169</v>
      </c>
      <c r="L46" s="5" t="s">
        <v>199</v>
      </c>
      <c r="M46" s="5" t="s">
        <v>199</v>
      </c>
      <c r="N46" s="5" t="s">
        <v>199</v>
      </c>
      <c r="O46" s="5" t="s">
        <v>199</v>
      </c>
      <c r="P46" s="22" t="s">
        <v>169</v>
      </c>
      <c r="Q46" s="5" t="s">
        <v>199</v>
      </c>
      <c r="R46" s="5" t="s">
        <v>169</v>
      </c>
      <c r="S46" s="5" t="s">
        <v>169</v>
      </c>
      <c r="T46" s="22" t="s">
        <v>169</v>
      </c>
      <c r="U46" s="5" t="s">
        <v>199</v>
      </c>
      <c r="V46" s="5" t="s">
        <v>200</v>
      </c>
      <c r="W46" s="5" t="s">
        <v>199</v>
      </c>
      <c r="X46" s="6" t="s">
        <v>199</v>
      </c>
      <c r="Y46" s="6" t="s">
        <v>200</v>
      </c>
      <c r="Z46" s="5" t="s">
        <v>198</v>
      </c>
      <c r="AA46" s="5" t="s">
        <v>199</v>
      </c>
      <c r="AB46" s="5" t="s">
        <v>200</v>
      </c>
      <c r="AC46" s="5" t="s">
        <v>226</v>
      </c>
      <c r="AD46" s="5" t="s">
        <v>169</v>
      </c>
      <c r="AE46" s="5" t="s">
        <v>169</v>
      </c>
      <c r="AF46" s="5" t="s">
        <v>199</v>
      </c>
      <c r="AG46" s="5" t="s">
        <v>199</v>
      </c>
      <c r="AH46" s="5" t="s">
        <v>199</v>
      </c>
      <c r="AI46" s="6" t="s">
        <v>199</v>
      </c>
      <c r="AK46" s="30">
        <f t="shared" si="16"/>
        <v>6</v>
      </c>
      <c r="AL46" s="5">
        <f t="shared" si="17"/>
        <v>4</v>
      </c>
      <c r="AM46" s="5">
        <f t="shared" si="4"/>
        <v>5</v>
      </c>
      <c r="AN46" s="5">
        <f t="shared" si="18"/>
        <v>6</v>
      </c>
      <c r="AO46" s="5">
        <f t="shared" si="19"/>
        <v>4</v>
      </c>
      <c r="AP46" s="29">
        <f t="shared" si="5"/>
        <v>6</v>
      </c>
      <c r="AR46" s="5">
        <f t="shared" si="6"/>
        <v>3</v>
      </c>
      <c r="AS46" s="5">
        <f t="shared" si="7"/>
        <v>0</v>
      </c>
      <c r="AT46" s="5">
        <f t="shared" si="8"/>
        <v>5</v>
      </c>
      <c r="AU46" s="5">
        <f t="shared" si="9"/>
        <v>0</v>
      </c>
      <c r="AV46" s="5">
        <f t="shared" si="10"/>
        <v>3</v>
      </c>
      <c r="AW46" s="5">
        <f t="shared" si="11"/>
        <v>0</v>
      </c>
    </row>
    <row r="47" spans="1:49" x14ac:dyDescent="0.2">
      <c r="A47" s="5" t="s">
        <v>0</v>
      </c>
      <c r="B47" s="5" t="s">
        <v>115</v>
      </c>
      <c r="C47" s="12" t="s">
        <v>125</v>
      </c>
      <c r="D47" s="5" t="s">
        <v>187</v>
      </c>
      <c r="E47" s="5" t="s">
        <v>188</v>
      </c>
      <c r="F47" s="16">
        <v>45440</v>
      </c>
      <c r="G47" s="17">
        <v>0.56736111111111109</v>
      </c>
      <c r="H47" s="5" t="s">
        <v>199</v>
      </c>
      <c r="I47" s="5" t="s">
        <v>200</v>
      </c>
      <c r="J47" s="5" t="s">
        <v>199</v>
      </c>
      <c r="K47" s="5" t="s">
        <v>169</v>
      </c>
      <c r="L47" s="5" t="s">
        <v>199</v>
      </c>
      <c r="M47" s="5" t="s">
        <v>199</v>
      </c>
      <c r="N47" s="5" t="s">
        <v>199</v>
      </c>
      <c r="O47" s="5" t="s">
        <v>199</v>
      </c>
      <c r="P47" s="22" t="s">
        <v>169</v>
      </c>
      <c r="Q47" s="5" t="s">
        <v>199</v>
      </c>
      <c r="R47" s="5" t="s">
        <v>169</v>
      </c>
      <c r="S47" s="5" t="s">
        <v>169</v>
      </c>
      <c r="T47" s="22" t="s">
        <v>169</v>
      </c>
      <c r="U47" s="5" t="s">
        <v>199</v>
      </c>
      <c r="V47" s="5" t="s">
        <v>200</v>
      </c>
      <c r="W47" s="5" t="s">
        <v>199</v>
      </c>
      <c r="X47" s="6" t="s">
        <v>199</v>
      </c>
      <c r="Y47" s="6" t="s">
        <v>200</v>
      </c>
      <c r="Z47" s="5" t="s">
        <v>198</v>
      </c>
      <c r="AA47" s="5" t="s">
        <v>199</v>
      </c>
      <c r="AB47" s="5" t="s">
        <v>200</v>
      </c>
      <c r="AC47" s="5" t="s">
        <v>226</v>
      </c>
      <c r="AD47" s="5" t="s">
        <v>169</v>
      </c>
      <c r="AE47" s="5" t="s">
        <v>169</v>
      </c>
      <c r="AF47" s="5" t="s">
        <v>199</v>
      </c>
      <c r="AG47" s="5" t="s">
        <v>199</v>
      </c>
      <c r="AH47" s="5" t="s">
        <v>198</v>
      </c>
      <c r="AI47" s="6" t="s">
        <v>199</v>
      </c>
      <c r="AK47" s="30">
        <f t="shared" si="16"/>
        <v>6</v>
      </c>
      <c r="AL47" s="5">
        <f t="shared" si="17"/>
        <v>4</v>
      </c>
      <c r="AM47" s="5">
        <f t="shared" si="4"/>
        <v>4</v>
      </c>
      <c r="AN47" s="5">
        <f t="shared" si="18"/>
        <v>6</v>
      </c>
      <c r="AO47" s="5">
        <f t="shared" si="19"/>
        <v>4</v>
      </c>
      <c r="AP47" s="29">
        <f t="shared" si="5"/>
        <v>6</v>
      </c>
      <c r="AR47" s="5">
        <f t="shared" si="6"/>
        <v>3</v>
      </c>
      <c r="AS47" s="5">
        <f t="shared" si="7"/>
        <v>0</v>
      </c>
      <c r="AT47" s="5">
        <f t="shared" si="8"/>
        <v>5</v>
      </c>
      <c r="AU47" s="5">
        <f t="shared" si="9"/>
        <v>0</v>
      </c>
      <c r="AV47" s="5">
        <f t="shared" si="10"/>
        <v>3</v>
      </c>
      <c r="AW47" s="5">
        <f t="shared" si="11"/>
        <v>0</v>
      </c>
    </row>
    <row r="48" spans="1:49" x14ac:dyDescent="0.2">
      <c r="A48" s="5" t="s">
        <v>0</v>
      </c>
      <c r="B48" s="5" t="s">
        <v>116</v>
      </c>
      <c r="C48" s="12" t="s">
        <v>126</v>
      </c>
      <c r="D48" s="5" t="s">
        <v>187</v>
      </c>
      <c r="E48" s="5" t="s">
        <v>188</v>
      </c>
      <c r="F48" s="16">
        <v>45440</v>
      </c>
      <c r="G48" s="17">
        <v>0.57361111111111107</v>
      </c>
      <c r="H48" s="5" t="s">
        <v>199</v>
      </c>
      <c r="I48" s="5" t="s">
        <v>200</v>
      </c>
      <c r="J48" s="5" t="s">
        <v>199</v>
      </c>
      <c r="K48" s="5" t="s">
        <v>169</v>
      </c>
      <c r="L48" s="5" t="s">
        <v>199</v>
      </c>
      <c r="M48" s="5" t="s">
        <v>199</v>
      </c>
      <c r="N48" s="5" t="s">
        <v>199</v>
      </c>
      <c r="O48" s="5" t="s">
        <v>199</v>
      </c>
      <c r="P48" s="22" t="s">
        <v>169</v>
      </c>
      <c r="Q48" s="5" t="s">
        <v>199</v>
      </c>
      <c r="R48" s="5" t="s">
        <v>169</v>
      </c>
      <c r="S48" s="5" t="s">
        <v>169</v>
      </c>
      <c r="T48" s="22" t="s">
        <v>169</v>
      </c>
      <c r="U48" s="5" t="s">
        <v>199</v>
      </c>
      <c r="V48" s="5" t="s">
        <v>200</v>
      </c>
      <c r="W48" s="5" t="s">
        <v>199</v>
      </c>
      <c r="X48" s="6" t="s">
        <v>199</v>
      </c>
      <c r="Y48" s="6" t="s">
        <v>200</v>
      </c>
      <c r="Z48" s="5" t="s">
        <v>198</v>
      </c>
      <c r="AA48" s="5" t="s">
        <v>199</v>
      </c>
      <c r="AB48" s="5" t="s">
        <v>200</v>
      </c>
      <c r="AC48" s="5" t="s">
        <v>226</v>
      </c>
      <c r="AD48" s="5" t="s">
        <v>169</v>
      </c>
      <c r="AE48" s="5" t="s">
        <v>169</v>
      </c>
      <c r="AF48" s="5" t="s">
        <v>199</v>
      </c>
      <c r="AG48" s="5" t="s">
        <v>199</v>
      </c>
      <c r="AH48" s="5" t="s">
        <v>198</v>
      </c>
      <c r="AI48" s="6" t="s">
        <v>199</v>
      </c>
      <c r="AK48" s="30">
        <f t="shared" si="16"/>
        <v>6</v>
      </c>
      <c r="AL48" s="5">
        <f t="shared" si="17"/>
        <v>4</v>
      </c>
      <c r="AM48" s="5">
        <f t="shared" si="4"/>
        <v>4</v>
      </c>
      <c r="AN48" s="5">
        <f t="shared" si="18"/>
        <v>6</v>
      </c>
      <c r="AO48" s="5">
        <f t="shared" si="19"/>
        <v>4</v>
      </c>
      <c r="AP48" s="29">
        <f t="shared" si="5"/>
        <v>6</v>
      </c>
      <c r="AR48" s="5">
        <f t="shared" si="6"/>
        <v>3</v>
      </c>
      <c r="AS48" s="5">
        <f t="shared" si="7"/>
        <v>0</v>
      </c>
      <c r="AT48" s="5">
        <f t="shared" si="8"/>
        <v>5</v>
      </c>
      <c r="AU48" s="5">
        <f t="shared" si="9"/>
        <v>0</v>
      </c>
      <c r="AV48" s="5">
        <f t="shared" si="10"/>
        <v>3</v>
      </c>
      <c r="AW48" s="5">
        <f t="shared" si="11"/>
        <v>0</v>
      </c>
    </row>
    <row r="49" spans="1:49" x14ac:dyDescent="0.2">
      <c r="A49" s="19"/>
      <c r="B49" s="19"/>
      <c r="C49" s="20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21"/>
      <c r="Y49" s="21"/>
      <c r="Z49" s="19"/>
      <c r="AA49" s="19"/>
      <c r="AB49" s="19"/>
      <c r="AC49" s="19"/>
      <c r="AD49" s="19"/>
      <c r="AE49" s="19"/>
      <c r="AF49" s="19"/>
      <c r="AG49" s="19"/>
      <c r="AH49" s="19"/>
      <c r="AI49" s="21"/>
      <c r="AK49" s="19"/>
      <c r="AL49" s="19"/>
      <c r="AM49" s="19"/>
      <c r="AN49" s="19"/>
      <c r="AO49" s="19"/>
      <c r="AP49" s="19"/>
      <c r="AR49" s="32"/>
      <c r="AS49" s="32"/>
      <c r="AT49" s="32"/>
      <c r="AU49" s="32"/>
      <c r="AV49" s="32"/>
      <c r="AW49" s="32"/>
    </row>
    <row r="50" spans="1:49" x14ac:dyDescent="0.2">
      <c r="A50" s="5" t="s">
        <v>2</v>
      </c>
      <c r="B50" s="5" t="s">
        <v>12</v>
      </c>
      <c r="C50" s="12" t="s">
        <v>127</v>
      </c>
      <c r="D50" s="5" t="s">
        <v>159</v>
      </c>
      <c r="E50" s="5" t="s">
        <v>21</v>
      </c>
      <c r="F50" s="16">
        <v>45445</v>
      </c>
      <c r="G50" s="17">
        <v>0.61736111111111114</v>
      </c>
      <c r="H50" s="5" t="s">
        <v>226</v>
      </c>
      <c r="I50" s="5" t="s">
        <v>226</v>
      </c>
      <c r="J50" s="5" t="s">
        <v>226</v>
      </c>
      <c r="K50" s="5" t="s">
        <v>226</v>
      </c>
      <c r="L50" s="5" t="s">
        <v>226</v>
      </c>
      <c r="M50" s="5" t="s">
        <v>226</v>
      </c>
      <c r="N50" s="5" t="s">
        <v>226</v>
      </c>
      <c r="O50" s="5" t="s">
        <v>226</v>
      </c>
      <c r="P50" s="5" t="s">
        <v>226</v>
      </c>
      <c r="Q50" s="5" t="s">
        <v>226</v>
      </c>
      <c r="R50" s="5" t="s">
        <v>226</v>
      </c>
      <c r="S50" s="5" t="s">
        <v>226</v>
      </c>
      <c r="T50" s="5" t="s">
        <v>226</v>
      </c>
      <c r="U50" s="5" t="s">
        <v>226</v>
      </c>
      <c r="V50" s="5" t="s">
        <v>226</v>
      </c>
      <c r="W50" s="5" t="s">
        <v>226</v>
      </c>
      <c r="X50" s="5" t="s">
        <v>226</v>
      </c>
      <c r="Y50" s="5" t="s">
        <v>226</v>
      </c>
      <c r="Z50" s="5" t="s">
        <v>226</v>
      </c>
      <c r="AA50" s="5" t="s">
        <v>226</v>
      </c>
      <c r="AB50" s="5" t="s">
        <v>199</v>
      </c>
      <c r="AC50" s="5" t="s">
        <v>218</v>
      </c>
      <c r="AD50" s="5" t="s">
        <v>226</v>
      </c>
      <c r="AE50" s="5" t="s">
        <v>226</v>
      </c>
      <c r="AF50" s="5" t="s">
        <v>226</v>
      </c>
      <c r="AG50" s="5" t="s">
        <v>226</v>
      </c>
      <c r="AH50" s="5" t="s">
        <v>226</v>
      </c>
      <c r="AI50" s="5" t="s">
        <v>226</v>
      </c>
      <c r="AK50" s="30">
        <f t="shared" si="16"/>
        <v>0</v>
      </c>
      <c r="AL50" s="5">
        <f t="shared" ref="AL50:AL93" si="20">COUNTIF(Q50:Y50, "pass")</f>
        <v>0</v>
      </c>
      <c r="AM50" s="5">
        <f t="shared" ref="AM50:AM62" si="21">COUNTIF(Z50:AB50, "pass")+COUNTIF(AD50:AI50, "pass")</f>
        <v>1</v>
      </c>
      <c r="AN50" s="5">
        <f t="shared" ref="AN50:AN62" si="22">COUNTIF(H50:P50, "pass")+COUNTIF(H50:P50, "fail")</f>
        <v>0</v>
      </c>
      <c r="AO50" s="5">
        <f t="shared" ref="AO50:AO62" si="23">COUNTIF(Q50:Y50, "pass")+COUNTIF(Q50:Y50, "fail")</f>
        <v>0</v>
      </c>
      <c r="AP50" s="29">
        <f t="shared" ref="AP50:AP62" si="24">COUNTIF(Z50:AB50, "pass")+COUNTIF(AD50:AI50, "pass")+COUNTIF(Z50:AB50, "fail")+COUNTIF(AD50:AI50, "fail")</f>
        <v>1</v>
      </c>
      <c r="AR50" s="5">
        <f t="shared" si="6"/>
        <v>0</v>
      </c>
      <c r="AS50" s="5">
        <f t="shared" si="7"/>
        <v>9</v>
      </c>
      <c r="AT50" s="5">
        <f t="shared" si="8"/>
        <v>0</v>
      </c>
      <c r="AU50" s="5">
        <f>COUNTIF(Q50:Y50, "not in scope of tool")</f>
        <v>9</v>
      </c>
      <c r="AV50" s="5">
        <f t="shared" si="10"/>
        <v>0</v>
      </c>
      <c r="AW50" s="5">
        <f t="shared" si="11"/>
        <v>8</v>
      </c>
    </row>
    <row r="51" spans="1:49" x14ac:dyDescent="0.2">
      <c r="A51" s="5" t="s">
        <v>2</v>
      </c>
      <c r="B51" s="5" t="s">
        <v>11</v>
      </c>
      <c r="C51" s="12" t="s">
        <v>128</v>
      </c>
      <c r="D51" s="5" t="s">
        <v>159</v>
      </c>
      <c r="E51" s="5" t="s">
        <v>21</v>
      </c>
      <c r="F51" s="16">
        <v>45445</v>
      </c>
      <c r="G51" s="17">
        <v>0.63888888888888884</v>
      </c>
      <c r="H51" s="5" t="s">
        <v>226</v>
      </c>
      <c r="I51" s="5" t="s">
        <v>226</v>
      </c>
      <c r="J51" s="5" t="s">
        <v>226</v>
      </c>
      <c r="K51" s="5" t="s">
        <v>226</v>
      </c>
      <c r="L51" s="5" t="s">
        <v>226</v>
      </c>
      <c r="M51" s="5" t="s">
        <v>226</v>
      </c>
      <c r="N51" s="5" t="s">
        <v>226</v>
      </c>
      <c r="O51" s="5" t="s">
        <v>226</v>
      </c>
      <c r="P51" s="5" t="s">
        <v>226</v>
      </c>
      <c r="Q51" s="5" t="s">
        <v>226</v>
      </c>
      <c r="R51" s="5" t="s">
        <v>226</v>
      </c>
      <c r="S51" s="5" t="s">
        <v>226</v>
      </c>
      <c r="T51" s="5" t="s">
        <v>226</v>
      </c>
      <c r="U51" s="5" t="s">
        <v>226</v>
      </c>
      <c r="V51" s="5" t="s">
        <v>226</v>
      </c>
      <c r="W51" s="5" t="s">
        <v>226</v>
      </c>
      <c r="X51" s="5" t="s">
        <v>226</v>
      </c>
      <c r="Y51" s="5" t="s">
        <v>226</v>
      </c>
      <c r="Z51" s="5" t="s">
        <v>226</v>
      </c>
      <c r="AA51" s="5" t="s">
        <v>226</v>
      </c>
      <c r="AB51" s="5" t="s">
        <v>199</v>
      </c>
      <c r="AC51" s="5" t="s">
        <v>219</v>
      </c>
      <c r="AD51" s="5" t="s">
        <v>226</v>
      </c>
      <c r="AE51" s="5" t="s">
        <v>226</v>
      </c>
      <c r="AF51" s="5" t="s">
        <v>226</v>
      </c>
      <c r="AG51" s="5" t="s">
        <v>226</v>
      </c>
      <c r="AH51" s="5" t="s">
        <v>226</v>
      </c>
      <c r="AI51" s="5" t="s">
        <v>226</v>
      </c>
      <c r="AK51" s="30">
        <f t="shared" si="16"/>
        <v>0</v>
      </c>
      <c r="AL51" s="5">
        <f t="shared" si="20"/>
        <v>0</v>
      </c>
      <c r="AM51" s="5">
        <f t="shared" si="21"/>
        <v>1</v>
      </c>
      <c r="AN51" s="5">
        <f t="shared" si="22"/>
        <v>0</v>
      </c>
      <c r="AO51" s="5">
        <f t="shared" si="23"/>
        <v>0</v>
      </c>
      <c r="AP51" s="29">
        <f t="shared" si="24"/>
        <v>1</v>
      </c>
      <c r="AR51" s="5">
        <f t="shared" si="6"/>
        <v>0</v>
      </c>
      <c r="AS51" s="5">
        <f t="shared" si="7"/>
        <v>9</v>
      </c>
      <c r="AT51" s="5">
        <f t="shared" si="8"/>
        <v>0</v>
      </c>
      <c r="AU51" s="5">
        <f t="shared" ref="AU51:AU55" si="25">COUNTIF(Q51:Y51, "not in scope of tool")</f>
        <v>9</v>
      </c>
      <c r="AV51" s="5">
        <f t="shared" si="10"/>
        <v>0</v>
      </c>
      <c r="AW51" s="5">
        <f t="shared" si="11"/>
        <v>8</v>
      </c>
    </row>
    <row r="52" spans="1:49" x14ac:dyDescent="0.2">
      <c r="A52" s="5" t="s">
        <v>2</v>
      </c>
      <c r="B52" s="5" t="s">
        <v>121</v>
      </c>
      <c r="C52" s="5" t="s">
        <v>129</v>
      </c>
      <c r="D52" s="5" t="s">
        <v>159</v>
      </c>
      <c r="E52" s="5" t="s">
        <v>21</v>
      </c>
      <c r="F52" s="16">
        <v>45445</v>
      </c>
      <c r="G52" s="17">
        <v>0.63958333333333328</v>
      </c>
      <c r="H52" s="5" t="s">
        <v>226</v>
      </c>
      <c r="I52" s="5" t="s">
        <v>226</v>
      </c>
      <c r="J52" s="5" t="s">
        <v>226</v>
      </c>
      <c r="K52" s="5" t="s">
        <v>226</v>
      </c>
      <c r="L52" s="5" t="s">
        <v>226</v>
      </c>
      <c r="M52" s="5" t="s">
        <v>226</v>
      </c>
      <c r="N52" s="5" t="s">
        <v>226</v>
      </c>
      <c r="O52" s="5" t="s">
        <v>226</v>
      </c>
      <c r="P52" s="5" t="s">
        <v>226</v>
      </c>
      <c r="Q52" s="5" t="s">
        <v>226</v>
      </c>
      <c r="R52" s="5" t="s">
        <v>226</v>
      </c>
      <c r="S52" s="5" t="s">
        <v>226</v>
      </c>
      <c r="T52" s="5" t="s">
        <v>226</v>
      </c>
      <c r="U52" s="5" t="s">
        <v>226</v>
      </c>
      <c r="V52" s="5" t="s">
        <v>226</v>
      </c>
      <c r="W52" s="5" t="s">
        <v>226</v>
      </c>
      <c r="X52" s="5" t="s">
        <v>226</v>
      </c>
      <c r="Y52" s="5" t="s">
        <v>226</v>
      </c>
      <c r="Z52" s="5" t="s">
        <v>226</v>
      </c>
      <c r="AA52" s="5" t="s">
        <v>226</v>
      </c>
      <c r="AB52" s="5" t="s">
        <v>199</v>
      </c>
      <c r="AC52" s="5" t="s">
        <v>220</v>
      </c>
      <c r="AD52" s="5" t="s">
        <v>226</v>
      </c>
      <c r="AE52" s="5" t="s">
        <v>226</v>
      </c>
      <c r="AF52" s="5" t="s">
        <v>226</v>
      </c>
      <c r="AG52" s="5" t="s">
        <v>226</v>
      </c>
      <c r="AH52" s="5" t="s">
        <v>226</v>
      </c>
      <c r="AI52" s="5" t="s">
        <v>226</v>
      </c>
      <c r="AK52" s="30">
        <f t="shared" si="16"/>
        <v>0</v>
      </c>
      <c r="AL52" s="5">
        <f t="shared" si="20"/>
        <v>0</v>
      </c>
      <c r="AM52" s="5">
        <f t="shared" si="21"/>
        <v>1</v>
      </c>
      <c r="AN52" s="5">
        <f t="shared" si="22"/>
        <v>0</v>
      </c>
      <c r="AO52" s="5">
        <f t="shared" si="23"/>
        <v>0</v>
      </c>
      <c r="AP52" s="29">
        <f t="shared" si="24"/>
        <v>1</v>
      </c>
      <c r="AR52" s="5">
        <f t="shared" si="6"/>
        <v>0</v>
      </c>
      <c r="AS52" s="5">
        <f t="shared" si="7"/>
        <v>9</v>
      </c>
      <c r="AT52" s="5">
        <f t="shared" si="8"/>
        <v>0</v>
      </c>
      <c r="AU52" s="5">
        <f t="shared" si="25"/>
        <v>9</v>
      </c>
      <c r="AV52" s="5">
        <f t="shared" si="10"/>
        <v>0</v>
      </c>
      <c r="AW52" s="5">
        <f t="shared" si="11"/>
        <v>8</v>
      </c>
    </row>
    <row r="53" spans="1:49" x14ac:dyDescent="0.2">
      <c r="A53" s="5" t="s">
        <v>2</v>
      </c>
      <c r="B53" s="5" t="s">
        <v>115</v>
      </c>
      <c r="C53" s="12" t="s">
        <v>130</v>
      </c>
      <c r="D53" s="5" t="s">
        <v>159</v>
      </c>
      <c r="E53" s="5" t="s">
        <v>21</v>
      </c>
      <c r="F53" s="16">
        <v>45445</v>
      </c>
      <c r="G53" s="17">
        <v>0.64027777777777772</v>
      </c>
      <c r="H53" s="5" t="s">
        <v>226</v>
      </c>
      <c r="I53" s="5" t="s">
        <v>226</v>
      </c>
      <c r="J53" s="5" t="s">
        <v>226</v>
      </c>
      <c r="K53" s="5" t="s">
        <v>226</v>
      </c>
      <c r="L53" s="5" t="s">
        <v>226</v>
      </c>
      <c r="M53" s="5" t="s">
        <v>226</v>
      </c>
      <c r="N53" s="5" t="s">
        <v>226</v>
      </c>
      <c r="O53" s="5" t="s">
        <v>226</v>
      </c>
      <c r="P53" s="5" t="s">
        <v>226</v>
      </c>
      <c r="Q53" s="5" t="s">
        <v>226</v>
      </c>
      <c r="R53" s="5" t="s">
        <v>226</v>
      </c>
      <c r="S53" s="5" t="s">
        <v>226</v>
      </c>
      <c r="T53" s="5" t="s">
        <v>226</v>
      </c>
      <c r="U53" s="5" t="s">
        <v>226</v>
      </c>
      <c r="V53" s="5" t="s">
        <v>226</v>
      </c>
      <c r="W53" s="5" t="s">
        <v>226</v>
      </c>
      <c r="X53" s="5" t="s">
        <v>226</v>
      </c>
      <c r="Y53" s="5" t="s">
        <v>226</v>
      </c>
      <c r="Z53" s="5" t="s">
        <v>226</v>
      </c>
      <c r="AA53" s="5" t="s">
        <v>226</v>
      </c>
      <c r="AB53" s="5" t="s">
        <v>199</v>
      </c>
      <c r="AC53" s="5" t="s">
        <v>221</v>
      </c>
      <c r="AD53" s="5" t="s">
        <v>226</v>
      </c>
      <c r="AE53" s="5" t="s">
        <v>226</v>
      </c>
      <c r="AF53" s="5" t="s">
        <v>226</v>
      </c>
      <c r="AG53" s="5" t="s">
        <v>226</v>
      </c>
      <c r="AH53" s="5" t="s">
        <v>226</v>
      </c>
      <c r="AI53" s="5" t="s">
        <v>226</v>
      </c>
      <c r="AK53" s="30">
        <f t="shared" si="16"/>
        <v>0</v>
      </c>
      <c r="AL53" s="5">
        <f t="shared" si="20"/>
        <v>0</v>
      </c>
      <c r="AM53" s="5">
        <f t="shared" si="21"/>
        <v>1</v>
      </c>
      <c r="AN53" s="5">
        <f t="shared" si="22"/>
        <v>0</v>
      </c>
      <c r="AO53" s="5">
        <f t="shared" si="23"/>
        <v>0</v>
      </c>
      <c r="AP53" s="29">
        <f t="shared" si="24"/>
        <v>1</v>
      </c>
      <c r="AR53" s="5">
        <f t="shared" si="6"/>
        <v>0</v>
      </c>
      <c r="AS53" s="5">
        <f t="shared" si="7"/>
        <v>9</v>
      </c>
      <c r="AT53" s="5">
        <f t="shared" si="8"/>
        <v>0</v>
      </c>
      <c r="AU53" s="5">
        <f t="shared" si="25"/>
        <v>9</v>
      </c>
      <c r="AV53" s="5">
        <f t="shared" si="10"/>
        <v>0</v>
      </c>
      <c r="AW53" s="5">
        <f t="shared" si="11"/>
        <v>8</v>
      </c>
    </row>
    <row r="54" spans="1:49" x14ac:dyDescent="0.2">
      <c r="A54" s="5" t="s">
        <v>2</v>
      </c>
      <c r="B54" s="5" t="s">
        <v>123</v>
      </c>
      <c r="C54" s="12" t="s">
        <v>131</v>
      </c>
      <c r="D54" s="5" t="s">
        <v>159</v>
      </c>
      <c r="E54" s="5" t="s">
        <v>21</v>
      </c>
      <c r="F54" s="16">
        <v>45445</v>
      </c>
      <c r="G54" s="17">
        <v>0.64097222222222228</v>
      </c>
      <c r="H54" s="5" t="s">
        <v>226</v>
      </c>
      <c r="I54" s="5" t="s">
        <v>226</v>
      </c>
      <c r="J54" s="5" t="s">
        <v>226</v>
      </c>
      <c r="K54" s="5" t="s">
        <v>226</v>
      </c>
      <c r="L54" s="5" t="s">
        <v>226</v>
      </c>
      <c r="M54" s="5" t="s">
        <v>226</v>
      </c>
      <c r="N54" s="5" t="s">
        <v>226</v>
      </c>
      <c r="O54" s="5" t="s">
        <v>226</v>
      </c>
      <c r="P54" s="5" t="s">
        <v>226</v>
      </c>
      <c r="Q54" s="5" t="s">
        <v>226</v>
      </c>
      <c r="R54" s="5" t="s">
        <v>226</v>
      </c>
      <c r="S54" s="5" t="s">
        <v>226</v>
      </c>
      <c r="T54" s="5" t="s">
        <v>226</v>
      </c>
      <c r="U54" s="5" t="s">
        <v>226</v>
      </c>
      <c r="V54" s="5" t="s">
        <v>226</v>
      </c>
      <c r="W54" s="5" t="s">
        <v>226</v>
      </c>
      <c r="X54" s="5" t="s">
        <v>226</v>
      </c>
      <c r="Y54" s="5" t="s">
        <v>226</v>
      </c>
      <c r="Z54" s="5" t="s">
        <v>226</v>
      </c>
      <c r="AA54" s="5" t="s">
        <v>226</v>
      </c>
      <c r="AB54" s="5" t="s">
        <v>199</v>
      </c>
      <c r="AC54" s="5" t="s">
        <v>222</v>
      </c>
      <c r="AD54" s="5" t="s">
        <v>226</v>
      </c>
      <c r="AE54" s="5" t="s">
        <v>226</v>
      </c>
      <c r="AF54" s="5" t="s">
        <v>226</v>
      </c>
      <c r="AG54" s="5" t="s">
        <v>226</v>
      </c>
      <c r="AH54" s="5" t="s">
        <v>226</v>
      </c>
      <c r="AI54" s="5" t="s">
        <v>226</v>
      </c>
      <c r="AK54" s="30">
        <f t="shared" si="16"/>
        <v>0</v>
      </c>
      <c r="AL54" s="5">
        <f t="shared" si="20"/>
        <v>0</v>
      </c>
      <c r="AM54" s="5">
        <f t="shared" si="21"/>
        <v>1</v>
      </c>
      <c r="AN54" s="5">
        <f t="shared" si="22"/>
        <v>0</v>
      </c>
      <c r="AO54" s="5">
        <f t="shared" si="23"/>
        <v>0</v>
      </c>
      <c r="AP54" s="29">
        <f t="shared" si="24"/>
        <v>1</v>
      </c>
      <c r="AR54" s="5">
        <f t="shared" si="6"/>
        <v>0</v>
      </c>
      <c r="AS54" s="5">
        <f t="shared" si="7"/>
        <v>9</v>
      </c>
      <c r="AT54" s="5">
        <f t="shared" si="8"/>
        <v>0</v>
      </c>
      <c r="AU54" s="5">
        <f t="shared" si="25"/>
        <v>9</v>
      </c>
      <c r="AV54" s="5">
        <f t="shared" si="10"/>
        <v>0</v>
      </c>
      <c r="AW54" s="5">
        <f t="shared" si="11"/>
        <v>8</v>
      </c>
    </row>
    <row r="55" spans="1:49" x14ac:dyDescent="0.2">
      <c r="A55" s="5" t="s">
        <v>2</v>
      </c>
      <c r="B55" s="5" t="s">
        <v>121</v>
      </c>
      <c r="C55" s="5" t="s">
        <v>133</v>
      </c>
      <c r="D55" s="5" t="s">
        <v>159</v>
      </c>
      <c r="E55" s="5" t="s">
        <v>21</v>
      </c>
      <c r="F55" s="16">
        <v>45445</v>
      </c>
      <c r="G55" s="17">
        <v>0.64097222222222228</v>
      </c>
      <c r="H55" s="5" t="s">
        <v>226</v>
      </c>
      <c r="I55" s="5" t="s">
        <v>226</v>
      </c>
      <c r="J55" s="5" t="s">
        <v>226</v>
      </c>
      <c r="K55" s="5" t="s">
        <v>226</v>
      </c>
      <c r="L55" s="5" t="s">
        <v>226</v>
      </c>
      <c r="M55" s="5" t="s">
        <v>226</v>
      </c>
      <c r="N55" s="5" t="s">
        <v>226</v>
      </c>
      <c r="O55" s="5" t="s">
        <v>226</v>
      </c>
      <c r="P55" s="5" t="s">
        <v>226</v>
      </c>
      <c r="Q55" s="5" t="s">
        <v>226</v>
      </c>
      <c r="R55" s="5" t="s">
        <v>226</v>
      </c>
      <c r="S55" s="5" t="s">
        <v>226</v>
      </c>
      <c r="T55" s="5" t="s">
        <v>226</v>
      </c>
      <c r="U55" s="5" t="s">
        <v>226</v>
      </c>
      <c r="V55" s="5" t="s">
        <v>226</v>
      </c>
      <c r="W55" s="5" t="s">
        <v>226</v>
      </c>
      <c r="X55" s="5" t="s">
        <v>226</v>
      </c>
      <c r="Y55" s="5" t="s">
        <v>226</v>
      </c>
      <c r="Z55" s="5" t="s">
        <v>226</v>
      </c>
      <c r="AA55" s="5" t="s">
        <v>226</v>
      </c>
      <c r="AB55" s="5" t="s">
        <v>199</v>
      </c>
      <c r="AC55" s="5" t="s">
        <v>223</v>
      </c>
      <c r="AD55" s="5" t="s">
        <v>226</v>
      </c>
      <c r="AE55" s="5" t="s">
        <v>226</v>
      </c>
      <c r="AF55" s="5" t="s">
        <v>226</v>
      </c>
      <c r="AG55" s="5" t="s">
        <v>226</v>
      </c>
      <c r="AH55" s="5" t="s">
        <v>226</v>
      </c>
      <c r="AI55" s="5" t="s">
        <v>226</v>
      </c>
      <c r="AK55" s="30">
        <f t="shared" si="16"/>
        <v>0</v>
      </c>
      <c r="AL55" s="5">
        <f t="shared" si="20"/>
        <v>0</v>
      </c>
      <c r="AM55" s="5">
        <f t="shared" si="21"/>
        <v>1</v>
      </c>
      <c r="AN55" s="5">
        <f t="shared" si="22"/>
        <v>0</v>
      </c>
      <c r="AO55" s="5">
        <f t="shared" si="23"/>
        <v>0</v>
      </c>
      <c r="AP55" s="29">
        <f t="shared" si="24"/>
        <v>1</v>
      </c>
      <c r="AR55" s="5">
        <f t="shared" si="6"/>
        <v>0</v>
      </c>
      <c r="AS55" s="5">
        <f t="shared" si="7"/>
        <v>9</v>
      </c>
      <c r="AT55" s="5">
        <f t="shared" si="8"/>
        <v>0</v>
      </c>
      <c r="AU55" s="5">
        <f t="shared" si="25"/>
        <v>9</v>
      </c>
      <c r="AV55" s="5">
        <f t="shared" si="10"/>
        <v>0</v>
      </c>
      <c r="AW55" s="5">
        <f t="shared" si="11"/>
        <v>8</v>
      </c>
    </row>
    <row r="56" spans="1:49" x14ac:dyDescent="0.2">
      <c r="A56" s="5" t="s">
        <v>2</v>
      </c>
      <c r="B56" s="5" t="s">
        <v>121</v>
      </c>
      <c r="C56" s="5" t="s">
        <v>134</v>
      </c>
      <c r="D56" s="5" t="s">
        <v>159</v>
      </c>
      <c r="E56" s="5" t="s">
        <v>21</v>
      </c>
      <c r="F56" s="16">
        <v>45445</v>
      </c>
      <c r="G56" s="17">
        <v>0.64166666666666672</v>
      </c>
      <c r="H56" s="5" t="s">
        <v>226</v>
      </c>
      <c r="I56" s="5" t="s">
        <v>226</v>
      </c>
      <c r="J56" s="5" t="s">
        <v>226</v>
      </c>
      <c r="K56" s="5" t="s">
        <v>226</v>
      </c>
      <c r="L56" s="5" t="s">
        <v>226</v>
      </c>
      <c r="M56" s="5" t="s">
        <v>226</v>
      </c>
      <c r="N56" s="5" t="s">
        <v>226</v>
      </c>
      <c r="O56" s="5" t="s">
        <v>226</v>
      </c>
      <c r="P56" s="5" t="s">
        <v>226</v>
      </c>
      <c r="Q56" s="5" t="s">
        <v>226</v>
      </c>
      <c r="R56" s="5" t="s">
        <v>226</v>
      </c>
      <c r="S56" s="5" t="s">
        <v>226</v>
      </c>
      <c r="T56" s="5" t="s">
        <v>226</v>
      </c>
      <c r="U56" s="5" t="s">
        <v>226</v>
      </c>
      <c r="V56" s="5" t="s">
        <v>226</v>
      </c>
      <c r="W56" s="5" t="s">
        <v>226</v>
      </c>
      <c r="X56" s="5" t="s">
        <v>226</v>
      </c>
      <c r="Y56" s="5" t="s">
        <v>226</v>
      </c>
      <c r="Z56" s="5" t="s">
        <v>226</v>
      </c>
      <c r="AA56" s="5" t="s">
        <v>226</v>
      </c>
      <c r="AB56" s="5" t="s">
        <v>199</v>
      </c>
      <c r="AC56" s="5" t="s">
        <v>224</v>
      </c>
      <c r="AD56" s="5" t="s">
        <v>226</v>
      </c>
      <c r="AE56" s="5" t="s">
        <v>226</v>
      </c>
      <c r="AF56" s="5" t="s">
        <v>226</v>
      </c>
      <c r="AG56" s="5" t="s">
        <v>226</v>
      </c>
      <c r="AH56" s="5" t="s">
        <v>226</v>
      </c>
      <c r="AI56" s="5" t="s">
        <v>226</v>
      </c>
      <c r="AK56" s="30">
        <f t="shared" si="16"/>
        <v>0</v>
      </c>
      <c r="AL56" s="5">
        <f t="shared" si="20"/>
        <v>0</v>
      </c>
      <c r="AM56" s="5">
        <f t="shared" si="21"/>
        <v>1</v>
      </c>
      <c r="AN56" s="5">
        <f t="shared" si="22"/>
        <v>0</v>
      </c>
      <c r="AO56" s="5">
        <f t="shared" si="23"/>
        <v>0</v>
      </c>
      <c r="AP56" s="29">
        <f t="shared" si="24"/>
        <v>1</v>
      </c>
      <c r="AR56" s="5">
        <f t="shared" si="6"/>
        <v>0</v>
      </c>
      <c r="AS56" s="5">
        <f t="shared" si="7"/>
        <v>9</v>
      </c>
      <c r="AT56" s="5">
        <f t="shared" si="8"/>
        <v>0</v>
      </c>
      <c r="AU56" s="5">
        <f t="shared" ref="AU56:AU62" si="26">COUNTIF(Q56:Y56, "not in scope of tool")</f>
        <v>9</v>
      </c>
      <c r="AV56" s="5">
        <f t="shared" si="10"/>
        <v>0</v>
      </c>
      <c r="AW56" s="5">
        <f t="shared" si="11"/>
        <v>8</v>
      </c>
    </row>
    <row r="57" spans="1:49" x14ac:dyDescent="0.2">
      <c r="A57" s="5" t="s">
        <v>2</v>
      </c>
      <c r="B57" s="5" t="s">
        <v>114</v>
      </c>
      <c r="C57" s="5" t="s">
        <v>132</v>
      </c>
      <c r="D57" s="5" t="s">
        <v>159</v>
      </c>
      <c r="E57" s="5" t="s">
        <v>21</v>
      </c>
      <c r="F57" s="16">
        <v>45445</v>
      </c>
      <c r="G57" s="17">
        <v>0.64236111111111116</v>
      </c>
      <c r="H57" s="5" t="s">
        <v>226</v>
      </c>
      <c r="I57" s="5" t="s">
        <v>226</v>
      </c>
      <c r="J57" s="5" t="s">
        <v>226</v>
      </c>
      <c r="K57" s="5" t="s">
        <v>226</v>
      </c>
      <c r="L57" s="5" t="s">
        <v>226</v>
      </c>
      <c r="M57" s="5" t="s">
        <v>226</v>
      </c>
      <c r="N57" s="5" t="s">
        <v>226</v>
      </c>
      <c r="O57" s="5" t="s">
        <v>226</v>
      </c>
      <c r="P57" s="5" t="s">
        <v>226</v>
      </c>
      <c r="Q57" s="5" t="s">
        <v>226</v>
      </c>
      <c r="R57" s="5" t="s">
        <v>226</v>
      </c>
      <c r="S57" s="5" t="s">
        <v>226</v>
      </c>
      <c r="T57" s="5" t="s">
        <v>226</v>
      </c>
      <c r="U57" s="5" t="s">
        <v>226</v>
      </c>
      <c r="V57" s="5" t="s">
        <v>226</v>
      </c>
      <c r="W57" s="5" t="s">
        <v>226</v>
      </c>
      <c r="X57" s="5" t="s">
        <v>226</v>
      </c>
      <c r="Y57" s="5" t="s">
        <v>226</v>
      </c>
      <c r="Z57" s="5" t="s">
        <v>226</v>
      </c>
      <c r="AA57" s="5" t="s">
        <v>226</v>
      </c>
      <c r="AB57" s="5" t="s">
        <v>199</v>
      </c>
      <c r="AC57" s="5" t="s">
        <v>225</v>
      </c>
      <c r="AD57" s="5" t="s">
        <v>226</v>
      </c>
      <c r="AE57" s="5" t="s">
        <v>226</v>
      </c>
      <c r="AF57" s="5" t="s">
        <v>226</v>
      </c>
      <c r="AG57" s="5" t="s">
        <v>226</v>
      </c>
      <c r="AH57" s="5" t="s">
        <v>226</v>
      </c>
      <c r="AI57" s="5" t="s">
        <v>226</v>
      </c>
      <c r="AK57" s="30">
        <f t="shared" si="16"/>
        <v>0</v>
      </c>
      <c r="AL57" s="5">
        <f t="shared" si="20"/>
        <v>0</v>
      </c>
      <c r="AM57" s="5">
        <f t="shared" si="21"/>
        <v>1</v>
      </c>
      <c r="AN57" s="5">
        <f t="shared" si="22"/>
        <v>0</v>
      </c>
      <c r="AO57" s="5">
        <f t="shared" si="23"/>
        <v>0</v>
      </c>
      <c r="AP57" s="29">
        <f t="shared" si="24"/>
        <v>1</v>
      </c>
      <c r="AR57" s="5">
        <f t="shared" si="6"/>
        <v>0</v>
      </c>
      <c r="AS57" s="5">
        <f t="shared" si="7"/>
        <v>9</v>
      </c>
      <c r="AT57" s="5">
        <f t="shared" si="8"/>
        <v>0</v>
      </c>
      <c r="AU57" s="5">
        <f t="shared" si="26"/>
        <v>9</v>
      </c>
      <c r="AV57" s="5">
        <f t="shared" si="10"/>
        <v>0</v>
      </c>
      <c r="AW57" s="5">
        <f t="shared" si="11"/>
        <v>8</v>
      </c>
    </row>
    <row r="58" spans="1:49" x14ac:dyDescent="0.2">
      <c r="A58" s="5" t="s">
        <v>2</v>
      </c>
      <c r="B58" s="5" t="s">
        <v>116</v>
      </c>
      <c r="C58" s="5" t="s">
        <v>258</v>
      </c>
      <c r="D58" s="5" t="s">
        <v>159</v>
      </c>
      <c r="E58" s="5" t="s">
        <v>21</v>
      </c>
      <c r="F58" s="16">
        <v>45446</v>
      </c>
      <c r="G58" s="17">
        <v>0.76944444444444449</v>
      </c>
      <c r="H58" s="5" t="s">
        <v>226</v>
      </c>
      <c r="I58" s="5" t="s">
        <v>226</v>
      </c>
      <c r="J58" s="5" t="s">
        <v>226</v>
      </c>
      <c r="K58" s="5" t="s">
        <v>226</v>
      </c>
      <c r="L58" s="5" t="s">
        <v>226</v>
      </c>
      <c r="M58" s="5" t="s">
        <v>226</v>
      </c>
      <c r="N58" s="5" t="s">
        <v>226</v>
      </c>
      <c r="O58" s="5" t="s">
        <v>226</v>
      </c>
      <c r="P58" s="5" t="s">
        <v>226</v>
      </c>
      <c r="Q58" s="5" t="s">
        <v>226</v>
      </c>
      <c r="R58" s="5" t="s">
        <v>226</v>
      </c>
      <c r="S58" s="5" t="s">
        <v>226</v>
      </c>
      <c r="T58" s="5" t="s">
        <v>226</v>
      </c>
      <c r="U58" s="5" t="s">
        <v>226</v>
      </c>
      <c r="V58" s="5" t="s">
        <v>226</v>
      </c>
      <c r="W58" s="5" t="s">
        <v>226</v>
      </c>
      <c r="X58" s="5" t="s">
        <v>226</v>
      </c>
      <c r="Y58" s="5" t="s">
        <v>226</v>
      </c>
      <c r="Z58" s="5" t="s">
        <v>226</v>
      </c>
      <c r="AA58" s="5" t="s">
        <v>226</v>
      </c>
      <c r="AB58" s="5" t="s">
        <v>199</v>
      </c>
      <c r="AC58" s="5" t="s">
        <v>261</v>
      </c>
      <c r="AD58" s="5" t="s">
        <v>226</v>
      </c>
      <c r="AE58" s="5" t="s">
        <v>226</v>
      </c>
      <c r="AF58" s="5" t="s">
        <v>226</v>
      </c>
      <c r="AG58" s="5" t="s">
        <v>226</v>
      </c>
      <c r="AH58" s="5" t="s">
        <v>226</v>
      </c>
      <c r="AI58" s="5" t="s">
        <v>226</v>
      </c>
      <c r="AK58" s="30">
        <f t="shared" si="16"/>
        <v>0</v>
      </c>
      <c r="AL58" s="5">
        <f t="shared" si="20"/>
        <v>0</v>
      </c>
      <c r="AM58" s="5">
        <f t="shared" ref="AM58" si="27">COUNTIF(Z58:AB58, "pass")+COUNTIF(AD58:AI58, "pass")</f>
        <v>1</v>
      </c>
      <c r="AN58" s="5">
        <f t="shared" ref="AN58" si="28">COUNTIF(H58:P58, "pass")+COUNTIF(H58:P58, "fail")</f>
        <v>0</v>
      </c>
      <c r="AO58" s="5">
        <f t="shared" ref="AO58" si="29">COUNTIF(Q58:Y58, "pass")+COUNTIF(Q58:Y58, "fail")</f>
        <v>0</v>
      </c>
      <c r="AP58" s="29">
        <f t="shared" ref="AP58" si="30">COUNTIF(Z58:AB58, "pass")+COUNTIF(AD58:AI58, "pass")+COUNTIF(Z58:AB58, "fail")+COUNTIF(AD58:AI58, "fail")</f>
        <v>1</v>
      </c>
      <c r="AR58" s="5">
        <f t="shared" ref="AR58" si="31">COUNTIF(H58:P58, "not applicable")+COUNTIF(H58:P58, "not tested")</f>
        <v>0</v>
      </c>
      <c r="AS58" s="5">
        <f t="shared" ref="AS58" si="32">COUNTIF(H58:P58, "not in scope of tool")</f>
        <v>9</v>
      </c>
      <c r="AT58" s="5">
        <f t="shared" ref="AT58" si="33">COUNTIF(Q58:Y58, "not applicable")+COUNTIF(Q58:Y58, "not tested")</f>
        <v>0</v>
      </c>
      <c r="AU58" s="5">
        <f t="shared" ref="AU58" si="34">COUNTIF(Q58:Y58, "not in scope of tool")</f>
        <v>9</v>
      </c>
      <c r="AV58" s="5">
        <f t="shared" ref="AV58" si="35">COUNTIF(Z58:AB58, "not tested")+COUNTIF(AD58:AI58, "not tested")+COUNTIF(Z58:AB58, "not applicable")+COUNTIF(AD58:AI58, "not applicable")</f>
        <v>0</v>
      </c>
      <c r="AW58" s="5">
        <f t="shared" ref="AW58" si="36">COUNTIF(Z58:AB58, "not in scope of tool")+COUNTIF(AD58:AI58, "not in scope of tool")</f>
        <v>8</v>
      </c>
    </row>
    <row r="59" spans="1:49" x14ac:dyDescent="0.2">
      <c r="A59" s="5" t="s">
        <v>2</v>
      </c>
      <c r="B59" s="5" t="s">
        <v>12</v>
      </c>
      <c r="C59" s="12" t="s">
        <v>127</v>
      </c>
      <c r="D59" s="5" t="s">
        <v>24</v>
      </c>
      <c r="E59" s="5" t="s">
        <v>20</v>
      </c>
      <c r="F59" s="16">
        <v>45445</v>
      </c>
      <c r="G59" s="17">
        <v>0.76249999999999996</v>
      </c>
      <c r="H59" s="5" t="s">
        <v>200</v>
      </c>
      <c r="I59" s="5" t="s">
        <v>200</v>
      </c>
      <c r="J59" s="5" t="s">
        <v>226</v>
      </c>
      <c r="K59" s="5" t="s">
        <v>226</v>
      </c>
      <c r="L59" s="5" t="s">
        <v>200</v>
      </c>
      <c r="M59" s="5" t="s">
        <v>200</v>
      </c>
      <c r="N59" s="5" t="s">
        <v>200</v>
      </c>
      <c r="O59" s="5" t="s">
        <v>226</v>
      </c>
      <c r="P59" s="5" t="s">
        <v>200</v>
      </c>
      <c r="Q59" s="5" t="s">
        <v>198</v>
      </c>
      <c r="R59" s="5" t="s">
        <v>200</v>
      </c>
      <c r="S59" s="5" t="s">
        <v>200</v>
      </c>
      <c r="T59" s="5" t="s">
        <v>200</v>
      </c>
      <c r="U59" s="5" t="s">
        <v>226</v>
      </c>
      <c r="V59" s="5" t="s">
        <v>200</v>
      </c>
      <c r="W59" s="5" t="s">
        <v>200</v>
      </c>
      <c r="X59" s="6" t="s">
        <v>199</v>
      </c>
      <c r="Y59" s="6" t="s">
        <v>200</v>
      </c>
      <c r="Z59" s="5" t="s">
        <v>200</v>
      </c>
      <c r="AA59" s="5" t="s">
        <v>226</v>
      </c>
      <c r="AB59" s="5" t="s">
        <v>226</v>
      </c>
      <c r="AC59" s="5" t="s">
        <v>226</v>
      </c>
      <c r="AD59" s="5" t="s">
        <v>200</v>
      </c>
      <c r="AE59" s="5" t="s">
        <v>226</v>
      </c>
      <c r="AF59" s="5" t="s">
        <v>198</v>
      </c>
      <c r="AG59" s="5" t="s">
        <v>200</v>
      </c>
      <c r="AH59" s="5" t="s">
        <v>199</v>
      </c>
      <c r="AI59" s="5" t="s">
        <v>200</v>
      </c>
      <c r="AK59" s="30">
        <f t="shared" si="16"/>
        <v>0</v>
      </c>
      <c r="AL59" s="5">
        <f t="shared" si="20"/>
        <v>1</v>
      </c>
      <c r="AM59" s="5">
        <f t="shared" si="21"/>
        <v>1</v>
      </c>
      <c r="AN59" s="5">
        <f t="shared" si="22"/>
        <v>0</v>
      </c>
      <c r="AO59" s="5">
        <f t="shared" si="23"/>
        <v>2</v>
      </c>
      <c r="AP59" s="29">
        <f t="shared" si="24"/>
        <v>2</v>
      </c>
      <c r="AR59" s="5">
        <f t="shared" si="6"/>
        <v>6</v>
      </c>
      <c r="AS59" s="5">
        <f t="shared" si="7"/>
        <v>3</v>
      </c>
      <c r="AT59" s="5">
        <f t="shared" si="8"/>
        <v>6</v>
      </c>
      <c r="AU59" s="5">
        <f t="shared" si="26"/>
        <v>1</v>
      </c>
      <c r="AV59" s="5">
        <f t="shared" si="10"/>
        <v>4</v>
      </c>
      <c r="AW59" s="5">
        <f t="shared" si="11"/>
        <v>3</v>
      </c>
    </row>
    <row r="60" spans="1:49" x14ac:dyDescent="0.2">
      <c r="A60" s="5" t="s">
        <v>2</v>
      </c>
      <c r="B60" s="5" t="s">
        <v>11</v>
      </c>
      <c r="C60" s="12" t="s">
        <v>128</v>
      </c>
      <c r="D60" s="5" t="s">
        <v>24</v>
      </c>
      <c r="E60" s="5" t="s">
        <v>20</v>
      </c>
      <c r="F60" s="16">
        <v>45445</v>
      </c>
      <c r="G60" s="17">
        <v>0.77013888888888893</v>
      </c>
      <c r="H60" s="5" t="s">
        <v>200</v>
      </c>
      <c r="I60" s="5" t="s">
        <v>200</v>
      </c>
      <c r="J60" s="5" t="s">
        <v>226</v>
      </c>
      <c r="K60" s="5" t="s">
        <v>226</v>
      </c>
      <c r="L60" s="5" t="s">
        <v>200</v>
      </c>
      <c r="M60" s="5" t="s">
        <v>200</v>
      </c>
      <c r="N60" s="5" t="s">
        <v>200</v>
      </c>
      <c r="O60" s="5" t="s">
        <v>226</v>
      </c>
      <c r="P60" s="5" t="s">
        <v>200</v>
      </c>
      <c r="Q60" s="5" t="s">
        <v>199</v>
      </c>
      <c r="R60" s="5" t="s">
        <v>200</v>
      </c>
      <c r="S60" s="5" t="s">
        <v>200</v>
      </c>
      <c r="T60" s="5" t="s">
        <v>200</v>
      </c>
      <c r="U60" s="5" t="s">
        <v>226</v>
      </c>
      <c r="V60" s="5" t="s">
        <v>200</v>
      </c>
      <c r="W60" s="5" t="s">
        <v>200</v>
      </c>
      <c r="X60" s="6" t="s">
        <v>199</v>
      </c>
      <c r="Y60" s="6" t="s">
        <v>200</v>
      </c>
      <c r="Z60" s="5" t="s">
        <v>200</v>
      </c>
      <c r="AA60" s="5" t="s">
        <v>226</v>
      </c>
      <c r="AB60" s="5" t="s">
        <v>226</v>
      </c>
      <c r="AC60" s="5" t="s">
        <v>226</v>
      </c>
      <c r="AD60" s="5" t="s">
        <v>200</v>
      </c>
      <c r="AE60" s="5" t="s">
        <v>226</v>
      </c>
      <c r="AF60" s="5" t="s">
        <v>198</v>
      </c>
      <c r="AG60" s="5" t="s">
        <v>200</v>
      </c>
      <c r="AH60" s="5" t="s">
        <v>199</v>
      </c>
      <c r="AI60" s="6" t="s">
        <v>200</v>
      </c>
      <c r="AK60" s="30">
        <f t="shared" si="16"/>
        <v>0</v>
      </c>
      <c r="AL60" s="5">
        <f t="shared" si="20"/>
        <v>2</v>
      </c>
      <c r="AM60" s="5">
        <f t="shared" si="21"/>
        <v>1</v>
      </c>
      <c r="AN60" s="5">
        <f t="shared" si="22"/>
        <v>0</v>
      </c>
      <c r="AO60" s="5">
        <f t="shared" si="23"/>
        <v>2</v>
      </c>
      <c r="AP60" s="29">
        <f t="shared" si="24"/>
        <v>2</v>
      </c>
      <c r="AR60" s="5">
        <f t="shared" si="6"/>
        <v>6</v>
      </c>
      <c r="AS60" s="5">
        <f t="shared" si="7"/>
        <v>3</v>
      </c>
      <c r="AT60" s="5">
        <f t="shared" si="8"/>
        <v>6</v>
      </c>
      <c r="AU60" s="5">
        <f t="shared" si="26"/>
        <v>1</v>
      </c>
      <c r="AV60" s="5">
        <f t="shared" si="10"/>
        <v>4</v>
      </c>
      <c r="AW60" s="5">
        <f t="shared" si="11"/>
        <v>3</v>
      </c>
    </row>
    <row r="61" spans="1:49" x14ac:dyDescent="0.2">
      <c r="A61" s="5" t="s">
        <v>2</v>
      </c>
      <c r="B61" s="5" t="s">
        <v>121</v>
      </c>
      <c r="C61" s="5" t="s">
        <v>129</v>
      </c>
      <c r="D61" s="5" t="s">
        <v>24</v>
      </c>
      <c r="E61" s="5" t="s">
        <v>20</v>
      </c>
      <c r="F61" s="16">
        <v>45445</v>
      </c>
      <c r="G61" s="17">
        <v>0.79236111111111107</v>
      </c>
      <c r="H61" s="5" t="s">
        <v>200</v>
      </c>
      <c r="I61" s="5" t="s">
        <v>200</v>
      </c>
      <c r="J61" s="5" t="s">
        <v>226</v>
      </c>
      <c r="K61" s="5" t="s">
        <v>226</v>
      </c>
      <c r="L61" s="5" t="s">
        <v>200</v>
      </c>
      <c r="M61" s="5" t="s">
        <v>200</v>
      </c>
      <c r="N61" s="5" t="s">
        <v>200</v>
      </c>
      <c r="O61" s="5" t="s">
        <v>226</v>
      </c>
      <c r="P61" s="5" t="s">
        <v>200</v>
      </c>
      <c r="Q61" s="5" t="s">
        <v>199</v>
      </c>
      <c r="R61" s="5" t="s">
        <v>200</v>
      </c>
      <c r="S61" s="5" t="s">
        <v>200</v>
      </c>
      <c r="T61" s="5" t="s">
        <v>200</v>
      </c>
      <c r="U61" s="5" t="s">
        <v>226</v>
      </c>
      <c r="V61" s="5" t="s">
        <v>200</v>
      </c>
      <c r="W61" s="5" t="s">
        <v>226</v>
      </c>
      <c r="X61" s="6" t="s">
        <v>199</v>
      </c>
      <c r="Y61" s="6" t="s">
        <v>200</v>
      </c>
      <c r="Z61" s="5" t="s">
        <v>200</v>
      </c>
      <c r="AA61" s="5" t="s">
        <v>226</v>
      </c>
      <c r="AB61" s="5" t="s">
        <v>226</v>
      </c>
      <c r="AC61" s="5" t="s">
        <v>226</v>
      </c>
      <c r="AD61" s="5" t="s">
        <v>200</v>
      </c>
      <c r="AE61" s="5" t="s">
        <v>226</v>
      </c>
      <c r="AF61" s="5" t="s">
        <v>198</v>
      </c>
      <c r="AG61" s="5" t="s">
        <v>200</v>
      </c>
      <c r="AH61" s="5" t="s">
        <v>199</v>
      </c>
      <c r="AI61" s="6" t="s">
        <v>200</v>
      </c>
      <c r="AK61" s="30">
        <f t="shared" si="16"/>
        <v>0</v>
      </c>
      <c r="AL61" s="5">
        <f t="shared" si="20"/>
        <v>2</v>
      </c>
      <c r="AM61" s="5">
        <f t="shared" si="21"/>
        <v>1</v>
      </c>
      <c r="AN61" s="5">
        <f t="shared" si="22"/>
        <v>0</v>
      </c>
      <c r="AO61" s="5">
        <f t="shared" si="23"/>
        <v>2</v>
      </c>
      <c r="AP61" s="29">
        <f t="shared" si="24"/>
        <v>2</v>
      </c>
      <c r="AR61" s="5">
        <f t="shared" si="6"/>
        <v>6</v>
      </c>
      <c r="AS61" s="5">
        <f t="shared" si="7"/>
        <v>3</v>
      </c>
      <c r="AT61" s="5">
        <f t="shared" si="8"/>
        <v>5</v>
      </c>
      <c r="AU61" s="5">
        <f t="shared" si="26"/>
        <v>2</v>
      </c>
      <c r="AV61" s="5">
        <f t="shared" si="10"/>
        <v>4</v>
      </c>
      <c r="AW61" s="5">
        <f t="shared" si="11"/>
        <v>3</v>
      </c>
    </row>
    <row r="62" spans="1:49" x14ac:dyDescent="0.2">
      <c r="A62" s="5" t="s">
        <v>2</v>
      </c>
      <c r="B62" s="5" t="s">
        <v>115</v>
      </c>
      <c r="C62" s="12" t="s">
        <v>130</v>
      </c>
      <c r="D62" s="5" t="s">
        <v>24</v>
      </c>
      <c r="E62" s="5" t="s">
        <v>20</v>
      </c>
      <c r="F62" s="16">
        <v>45445</v>
      </c>
      <c r="G62" s="17">
        <v>0.79861111111111116</v>
      </c>
      <c r="H62" s="5" t="s">
        <v>200</v>
      </c>
      <c r="I62" s="5" t="s">
        <v>200</v>
      </c>
      <c r="J62" s="5" t="s">
        <v>226</v>
      </c>
      <c r="K62" s="5" t="s">
        <v>226</v>
      </c>
      <c r="L62" s="5" t="s">
        <v>200</v>
      </c>
      <c r="M62" s="5" t="s">
        <v>200</v>
      </c>
      <c r="N62" s="5" t="s">
        <v>200</v>
      </c>
      <c r="O62" s="5" t="s">
        <v>226</v>
      </c>
      <c r="P62" s="5" t="s">
        <v>200</v>
      </c>
      <c r="Q62" s="5" t="s">
        <v>199</v>
      </c>
      <c r="R62" s="5" t="s">
        <v>200</v>
      </c>
      <c r="S62" s="5" t="s">
        <v>200</v>
      </c>
      <c r="T62" s="5" t="s">
        <v>200</v>
      </c>
      <c r="U62" s="5" t="s">
        <v>226</v>
      </c>
      <c r="V62" s="5" t="s">
        <v>200</v>
      </c>
      <c r="W62" s="5" t="s">
        <v>226</v>
      </c>
      <c r="X62" s="6" t="s">
        <v>199</v>
      </c>
      <c r="Y62" s="6" t="s">
        <v>200</v>
      </c>
      <c r="Z62" s="5" t="s">
        <v>200</v>
      </c>
      <c r="AA62" s="5" t="s">
        <v>226</v>
      </c>
      <c r="AB62" s="5" t="s">
        <v>226</v>
      </c>
      <c r="AC62" s="5" t="s">
        <v>226</v>
      </c>
      <c r="AD62" s="5" t="s">
        <v>200</v>
      </c>
      <c r="AE62" s="5" t="s">
        <v>226</v>
      </c>
      <c r="AF62" s="5" t="s">
        <v>200</v>
      </c>
      <c r="AG62" s="5" t="s">
        <v>200</v>
      </c>
      <c r="AH62" s="5" t="s">
        <v>199</v>
      </c>
      <c r="AI62" s="6" t="s">
        <v>200</v>
      </c>
      <c r="AK62" s="30">
        <f t="shared" si="16"/>
        <v>0</v>
      </c>
      <c r="AL62" s="5">
        <f t="shared" si="20"/>
        <v>2</v>
      </c>
      <c r="AM62" s="5">
        <f t="shared" si="21"/>
        <v>1</v>
      </c>
      <c r="AN62" s="5">
        <f t="shared" si="22"/>
        <v>0</v>
      </c>
      <c r="AO62" s="5">
        <f t="shared" si="23"/>
        <v>2</v>
      </c>
      <c r="AP62" s="29">
        <f t="shared" si="24"/>
        <v>1</v>
      </c>
      <c r="AR62" s="5">
        <f t="shared" si="6"/>
        <v>6</v>
      </c>
      <c r="AS62" s="5">
        <f t="shared" si="7"/>
        <v>3</v>
      </c>
      <c r="AT62" s="5">
        <f t="shared" si="8"/>
        <v>5</v>
      </c>
      <c r="AU62" s="5">
        <f t="shared" si="26"/>
        <v>2</v>
      </c>
      <c r="AV62" s="5">
        <f t="shared" si="10"/>
        <v>5</v>
      </c>
      <c r="AW62" s="5">
        <f t="shared" si="11"/>
        <v>3</v>
      </c>
    </row>
    <row r="63" spans="1:49" x14ac:dyDescent="0.2">
      <c r="A63" s="5" t="s">
        <v>2</v>
      </c>
      <c r="B63" s="5" t="s">
        <v>123</v>
      </c>
      <c r="C63" s="12" t="s">
        <v>131</v>
      </c>
      <c r="D63" s="5" t="s">
        <v>24</v>
      </c>
      <c r="E63" s="5" t="s">
        <v>20</v>
      </c>
      <c r="F63" s="16">
        <v>45445</v>
      </c>
      <c r="G63" s="17">
        <v>0.83333333333333337</v>
      </c>
      <c r="H63" s="60" t="s">
        <v>257</v>
      </c>
      <c r="I63" s="60" t="s">
        <v>257</v>
      </c>
      <c r="J63" s="60" t="s">
        <v>257</v>
      </c>
      <c r="K63" s="60" t="s">
        <v>257</v>
      </c>
      <c r="L63" s="60" t="s">
        <v>257</v>
      </c>
      <c r="M63" s="60" t="s">
        <v>257</v>
      </c>
      <c r="N63" s="60" t="s">
        <v>257</v>
      </c>
      <c r="O63" s="60" t="s">
        <v>257</v>
      </c>
      <c r="P63" s="60" t="s">
        <v>257</v>
      </c>
      <c r="Q63" s="60" t="s">
        <v>257</v>
      </c>
      <c r="R63" s="60" t="s">
        <v>257</v>
      </c>
      <c r="S63" s="60" t="s">
        <v>257</v>
      </c>
      <c r="T63" s="60" t="s">
        <v>257</v>
      </c>
      <c r="U63" s="60" t="s">
        <v>257</v>
      </c>
      <c r="V63" s="60" t="s">
        <v>257</v>
      </c>
      <c r="W63" s="60" t="s">
        <v>257</v>
      </c>
      <c r="X63" s="60" t="s">
        <v>257</v>
      </c>
      <c r="Y63" s="60" t="s">
        <v>257</v>
      </c>
      <c r="Z63" s="60" t="s">
        <v>257</v>
      </c>
      <c r="AA63" s="60" t="s">
        <v>257</v>
      </c>
      <c r="AB63" s="60" t="s">
        <v>257</v>
      </c>
      <c r="AC63" s="60" t="s">
        <v>257</v>
      </c>
      <c r="AD63" s="60" t="s">
        <v>257</v>
      </c>
      <c r="AE63" s="60" t="s">
        <v>257</v>
      </c>
      <c r="AF63" s="60" t="s">
        <v>257</v>
      </c>
      <c r="AG63" s="60" t="s">
        <v>257</v>
      </c>
      <c r="AH63" s="60" t="s">
        <v>257</v>
      </c>
      <c r="AI63" s="60" t="s">
        <v>257</v>
      </c>
      <c r="AK63" s="30">
        <f t="shared" si="16"/>
        <v>0</v>
      </c>
      <c r="AL63" s="5">
        <f t="shared" si="20"/>
        <v>0</v>
      </c>
      <c r="AM63" s="5">
        <f t="shared" ref="AM63:AM93" si="37">COUNTIF(Z63:AB63, "pass")+COUNTIF(AD63:AI63, "pass")</f>
        <v>0</v>
      </c>
      <c r="AN63" s="5">
        <f t="shared" ref="AN63:AN93" si="38">COUNTIF(H63:P63, "pass")+COUNTIF(H63:P63, "fail")</f>
        <v>0</v>
      </c>
      <c r="AO63" s="5">
        <f t="shared" ref="AO63:AO93" si="39">COUNTIF(Q63:Y63, "pass")+COUNTIF(Q63:Y63, "fail")</f>
        <v>0</v>
      </c>
      <c r="AP63" s="29">
        <f t="shared" ref="AP63:AP93" si="40">COUNTIF(Z63:AB63, "pass")+COUNTIF(AD63:AI63, "pass")+COUNTIF(Z63:AB63, "fail")+COUNTIF(AD63:AI63, "fail")</f>
        <v>0</v>
      </c>
      <c r="AR63" s="5">
        <f t="shared" ref="AR63:AR130" si="41">COUNTIF(H63:P63, "not applicable")+COUNTIF(H63:P63, "not tested")</f>
        <v>0</v>
      </c>
      <c r="AS63" s="5">
        <f t="shared" ref="AS63:AS130" si="42">COUNTIF(H63:P63, "not in scope of tool")</f>
        <v>0</v>
      </c>
      <c r="AT63" s="5">
        <f t="shared" ref="AT63:AT130" si="43">COUNTIF(Q63:Y63, "not applicable")+COUNTIF(Q63:Y63, "not tested")</f>
        <v>0</v>
      </c>
      <c r="AU63" s="5">
        <f t="shared" ref="AU63:AU130" si="44">COUNTIF(Q63:Y63, "not in scope of tool")</f>
        <v>0</v>
      </c>
      <c r="AV63" s="5">
        <f t="shared" ref="AV63:AV130" si="45">COUNTIF(Z63:AB63, "not tested")+COUNTIF(AD63:AI63, "not tested")+COUNTIF(Z63:AB63, "not applicable")+COUNTIF(AD63:AI63, "not applicable")</f>
        <v>0</v>
      </c>
      <c r="AW63" s="5">
        <f t="shared" ref="AW63:AW130" si="46">COUNTIF(Z63:AB63, "not in scope of tool")+COUNTIF(AD63:AI63, "not in scope of tool")</f>
        <v>0</v>
      </c>
    </row>
    <row r="64" spans="1:49" x14ac:dyDescent="0.2">
      <c r="A64" s="5" t="s">
        <v>2</v>
      </c>
      <c r="B64" s="5" t="s">
        <v>121</v>
      </c>
      <c r="C64" s="5" t="s">
        <v>133</v>
      </c>
      <c r="D64" s="5" t="s">
        <v>24</v>
      </c>
      <c r="E64" s="5" t="s">
        <v>20</v>
      </c>
      <c r="F64" s="16">
        <v>45445</v>
      </c>
      <c r="G64" s="17">
        <v>0.83819444444444446</v>
      </c>
      <c r="H64" s="5" t="s">
        <v>200</v>
      </c>
      <c r="I64" s="5" t="s">
        <v>200</v>
      </c>
      <c r="J64" s="5" t="s">
        <v>226</v>
      </c>
      <c r="K64" s="5" t="s">
        <v>226</v>
      </c>
      <c r="L64" s="5" t="s">
        <v>169</v>
      </c>
      <c r="M64" s="5" t="s">
        <v>200</v>
      </c>
      <c r="N64" s="5" t="s">
        <v>200</v>
      </c>
      <c r="O64" s="5" t="s">
        <v>226</v>
      </c>
      <c r="P64" s="5" t="s">
        <v>200</v>
      </c>
      <c r="Q64" s="5" t="s">
        <v>199</v>
      </c>
      <c r="R64" s="5" t="s">
        <v>200</v>
      </c>
      <c r="S64" s="5" t="s">
        <v>200</v>
      </c>
      <c r="T64" s="5" t="s">
        <v>200</v>
      </c>
      <c r="U64" s="5" t="s">
        <v>226</v>
      </c>
      <c r="V64" s="5" t="s">
        <v>200</v>
      </c>
      <c r="W64" s="5" t="s">
        <v>226</v>
      </c>
      <c r="X64" s="6" t="s">
        <v>199</v>
      </c>
      <c r="Y64" s="6" t="s">
        <v>200</v>
      </c>
      <c r="Z64" s="5" t="s">
        <v>200</v>
      </c>
      <c r="AA64" s="5" t="s">
        <v>226</v>
      </c>
      <c r="AB64" s="5" t="s">
        <v>226</v>
      </c>
      <c r="AC64" s="5" t="s">
        <v>226</v>
      </c>
      <c r="AD64" s="5" t="s">
        <v>200</v>
      </c>
      <c r="AE64" s="5" t="s">
        <v>226</v>
      </c>
      <c r="AF64" s="5" t="s">
        <v>198</v>
      </c>
      <c r="AG64" s="5" t="s">
        <v>200</v>
      </c>
      <c r="AH64" s="5" t="s">
        <v>199</v>
      </c>
      <c r="AI64" s="6" t="s">
        <v>200</v>
      </c>
      <c r="AK64" s="30">
        <f t="shared" si="16"/>
        <v>0</v>
      </c>
      <c r="AL64" s="5">
        <f t="shared" si="20"/>
        <v>2</v>
      </c>
      <c r="AM64" s="5">
        <f t="shared" si="37"/>
        <v>1</v>
      </c>
      <c r="AN64" s="5">
        <f t="shared" si="38"/>
        <v>0</v>
      </c>
      <c r="AO64" s="5">
        <f t="shared" si="39"/>
        <v>2</v>
      </c>
      <c r="AP64" s="29">
        <f t="shared" si="40"/>
        <v>2</v>
      </c>
      <c r="AR64" s="5">
        <f t="shared" si="41"/>
        <v>6</v>
      </c>
      <c r="AS64" s="5">
        <f t="shared" si="42"/>
        <v>3</v>
      </c>
      <c r="AT64" s="5">
        <f t="shared" si="43"/>
        <v>5</v>
      </c>
      <c r="AU64" s="5">
        <f t="shared" si="44"/>
        <v>2</v>
      </c>
      <c r="AV64" s="5">
        <f t="shared" si="45"/>
        <v>4</v>
      </c>
      <c r="AW64" s="5">
        <f t="shared" si="46"/>
        <v>3</v>
      </c>
    </row>
    <row r="65" spans="1:49" x14ac:dyDescent="0.2">
      <c r="A65" s="5" t="s">
        <v>2</v>
      </c>
      <c r="B65" s="5" t="s">
        <v>121</v>
      </c>
      <c r="C65" s="5" t="s">
        <v>134</v>
      </c>
      <c r="D65" s="5" t="s">
        <v>24</v>
      </c>
      <c r="E65" s="5" t="s">
        <v>20</v>
      </c>
      <c r="F65" s="16">
        <v>45446</v>
      </c>
      <c r="G65" s="17">
        <v>0.76249999999999996</v>
      </c>
      <c r="H65" s="5" t="s">
        <v>200</v>
      </c>
      <c r="I65" s="5" t="s">
        <v>200</v>
      </c>
      <c r="J65" s="5" t="s">
        <v>226</v>
      </c>
      <c r="K65" s="5" t="s">
        <v>226</v>
      </c>
      <c r="L65" s="5" t="s">
        <v>200</v>
      </c>
      <c r="M65" s="5" t="s">
        <v>200</v>
      </c>
      <c r="N65" s="5" t="s">
        <v>200</v>
      </c>
      <c r="O65" s="5" t="s">
        <v>226</v>
      </c>
      <c r="P65" s="5" t="s">
        <v>200</v>
      </c>
      <c r="Q65" s="5" t="s">
        <v>199</v>
      </c>
      <c r="R65" s="5" t="s">
        <v>200</v>
      </c>
      <c r="S65" s="5" t="s">
        <v>200</v>
      </c>
      <c r="T65" s="5" t="s">
        <v>200</v>
      </c>
      <c r="U65" s="5" t="s">
        <v>226</v>
      </c>
      <c r="V65" s="5" t="s">
        <v>200</v>
      </c>
      <c r="W65" s="5" t="s">
        <v>200</v>
      </c>
      <c r="X65" s="6" t="s">
        <v>199</v>
      </c>
      <c r="Y65" s="6" t="s">
        <v>200</v>
      </c>
      <c r="Z65" s="5" t="s">
        <v>200</v>
      </c>
      <c r="AA65" s="5" t="s">
        <v>226</v>
      </c>
      <c r="AB65" s="5" t="s">
        <v>226</v>
      </c>
      <c r="AC65" s="5" t="s">
        <v>226</v>
      </c>
      <c r="AD65" s="5" t="s">
        <v>200</v>
      </c>
      <c r="AE65" s="5" t="s">
        <v>226</v>
      </c>
      <c r="AF65" s="5" t="s">
        <v>200</v>
      </c>
      <c r="AG65" s="5" t="s">
        <v>200</v>
      </c>
      <c r="AH65" s="5" t="s">
        <v>198</v>
      </c>
      <c r="AI65" s="6" t="s">
        <v>200</v>
      </c>
      <c r="AK65" s="30">
        <f t="shared" si="16"/>
        <v>0</v>
      </c>
      <c r="AL65" s="5">
        <f t="shared" si="20"/>
        <v>2</v>
      </c>
      <c r="AM65" s="5">
        <f t="shared" si="37"/>
        <v>0</v>
      </c>
      <c r="AN65" s="5">
        <f t="shared" si="38"/>
        <v>0</v>
      </c>
      <c r="AO65" s="5">
        <f t="shared" si="39"/>
        <v>2</v>
      </c>
      <c r="AP65" s="29">
        <f t="shared" si="40"/>
        <v>1</v>
      </c>
      <c r="AR65" s="5">
        <f t="shared" si="41"/>
        <v>6</v>
      </c>
      <c r="AS65" s="5">
        <f t="shared" si="42"/>
        <v>3</v>
      </c>
      <c r="AT65" s="5">
        <f t="shared" si="43"/>
        <v>6</v>
      </c>
      <c r="AU65" s="5">
        <f t="shared" si="44"/>
        <v>1</v>
      </c>
      <c r="AV65" s="5">
        <f t="shared" si="45"/>
        <v>5</v>
      </c>
      <c r="AW65" s="5">
        <f t="shared" si="46"/>
        <v>3</v>
      </c>
    </row>
    <row r="66" spans="1:49" x14ac:dyDescent="0.2">
      <c r="A66" s="5" t="s">
        <v>2</v>
      </c>
      <c r="B66" s="5" t="s">
        <v>114</v>
      </c>
      <c r="C66" s="5" t="s">
        <v>132</v>
      </c>
      <c r="D66" s="5" t="s">
        <v>24</v>
      </c>
      <c r="E66" s="5" t="s">
        <v>20</v>
      </c>
      <c r="F66" s="16">
        <v>45446</v>
      </c>
      <c r="G66" s="17">
        <v>0.77013888888888893</v>
      </c>
      <c r="H66" s="60" t="s">
        <v>257</v>
      </c>
      <c r="I66" s="60" t="s">
        <v>257</v>
      </c>
      <c r="J66" s="60" t="s">
        <v>257</v>
      </c>
      <c r="K66" s="60" t="s">
        <v>257</v>
      </c>
      <c r="L66" s="60" t="s">
        <v>257</v>
      </c>
      <c r="M66" s="60" t="s">
        <v>257</v>
      </c>
      <c r="N66" s="60" t="s">
        <v>257</v>
      </c>
      <c r="O66" s="60" t="s">
        <v>257</v>
      </c>
      <c r="P66" s="60" t="s">
        <v>257</v>
      </c>
      <c r="Q66" s="60" t="s">
        <v>257</v>
      </c>
      <c r="R66" s="60" t="s">
        <v>257</v>
      </c>
      <c r="S66" s="60" t="s">
        <v>257</v>
      </c>
      <c r="T66" s="60" t="s">
        <v>257</v>
      </c>
      <c r="U66" s="60" t="s">
        <v>257</v>
      </c>
      <c r="V66" s="60" t="s">
        <v>257</v>
      </c>
      <c r="W66" s="60" t="s">
        <v>257</v>
      </c>
      <c r="X66" s="60" t="s">
        <v>257</v>
      </c>
      <c r="Y66" s="60" t="s">
        <v>257</v>
      </c>
      <c r="Z66" s="60" t="s">
        <v>257</v>
      </c>
      <c r="AA66" s="60" t="s">
        <v>257</v>
      </c>
      <c r="AB66" s="60" t="s">
        <v>257</v>
      </c>
      <c r="AC66" s="60" t="s">
        <v>257</v>
      </c>
      <c r="AD66" s="60" t="s">
        <v>257</v>
      </c>
      <c r="AE66" s="60" t="s">
        <v>257</v>
      </c>
      <c r="AF66" s="60" t="s">
        <v>257</v>
      </c>
      <c r="AG66" s="60" t="s">
        <v>257</v>
      </c>
      <c r="AH66" s="60" t="s">
        <v>257</v>
      </c>
      <c r="AI66" s="60" t="s">
        <v>257</v>
      </c>
      <c r="AK66" s="30">
        <f t="shared" si="16"/>
        <v>0</v>
      </c>
      <c r="AL66" s="5">
        <f t="shared" si="20"/>
        <v>0</v>
      </c>
      <c r="AM66" s="5">
        <f t="shared" si="37"/>
        <v>0</v>
      </c>
      <c r="AN66" s="5">
        <f t="shared" si="38"/>
        <v>0</v>
      </c>
      <c r="AO66" s="5">
        <f t="shared" si="39"/>
        <v>0</v>
      </c>
      <c r="AP66" s="29">
        <f t="shared" si="40"/>
        <v>0</v>
      </c>
      <c r="AR66" s="5">
        <f t="shared" si="41"/>
        <v>0</v>
      </c>
      <c r="AS66" s="5">
        <f t="shared" si="42"/>
        <v>0</v>
      </c>
      <c r="AT66" s="5">
        <f t="shared" si="43"/>
        <v>0</v>
      </c>
      <c r="AU66" s="5">
        <f t="shared" si="44"/>
        <v>0</v>
      </c>
      <c r="AV66" s="5">
        <f t="shared" si="45"/>
        <v>0</v>
      </c>
      <c r="AW66" s="5">
        <f t="shared" si="46"/>
        <v>0</v>
      </c>
    </row>
    <row r="67" spans="1:49" x14ac:dyDescent="0.2">
      <c r="A67" s="5" t="s">
        <v>2</v>
      </c>
      <c r="B67" s="5" t="s">
        <v>116</v>
      </c>
      <c r="C67" s="5" t="s">
        <v>258</v>
      </c>
      <c r="D67" s="5" t="s">
        <v>24</v>
      </c>
      <c r="E67" s="5" t="s">
        <v>20</v>
      </c>
      <c r="F67" s="16">
        <v>45446</v>
      </c>
      <c r="G67" s="17">
        <v>0.78402777777777777</v>
      </c>
      <c r="H67" s="5" t="s">
        <v>200</v>
      </c>
      <c r="I67" s="5" t="s">
        <v>200</v>
      </c>
      <c r="J67" s="5" t="s">
        <v>226</v>
      </c>
      <c r="K67" s="5" t="s">
        <v>226</v>
      </c>
      <c r="L67" s="5" t="s">
        <v>169</v>
      </c>
      <c r="M67" s="5" t="s">
        <v>200</v>
      </c>
      <c r="N67" s="5" t="s">
        <v>200</v>
      </c>
      <c r="O67" s="5" t="s">
        <v>226</v>
      </c>
      <c r="P67" s="5" t="s">
        <v>200</v>
      </c>
      <c r="Q67" s="5" t="s">
        <v>199</v>
      </c>
      <c r="R67" s="5" t="s">
        <v>200</v>
      </c>
      <c r="S67" s="5" t="s">
        <v>200</v>
      </c>
      <c r="T67" s="5" t="s">
        <v>200</v>
      </c>
      <c r="U67" s="5" t="s">
        <v>226</v>
      </c>
      <c r="V67" s="5" t="s">
        <v>200</v>
      </c>
      <c r="W67" s="5" t="s">
        <v>200</v>
      </c>
      <c r="X67" s="6" t="s">
        <v>199</v>
      </c>
      <c r="Y67" s="6" t="s">
        <v>200</v>
      </c>
      <c r="Z67" s="5" t="s">
        <v>200</v>
      </c>
      <c r="AA67" s="5" t="s">
        <v>226</v>
      </c>
      <c r="AB67" s="5" t="s">
        <v>226</v>
      </c>
      <c r="AC67" s="5" t="s">
        <v>226</v>
      </c>
      <c r="AD67" s="5" t="s">
        <v>169</v>
      </c>
      <c r="AE67" s="5" t="s">
        <v>226</v>
      </c>
      <c r="AF67" s="5" t="s">
        <v>198</v>
      </c>
      <c r="AG67" s="5" t="s">
        <v>200</v>
      </c>
      <c r="AH67" s="5" t="s">
        <v>199</v>
      </c>
      <c r="AI67" s="6" t="s">
        <v>200</v>
      </c>
      <c r="AK67" s="30">
        <f t="shared" si="16"/>
        <v>0</v>
      </c>
      <c r="AL67" s="5">
        <f t="shared" si="20"/>
        <v>2</v>
      </c>
      <c r="AM67" s="5">
        <f t="shared" si="37"/>
        <v>1</v>
      </c>
      <c r="AN67" s="5">
        <f t="shared" si="38"/>
        <v>0</v>
      </c>
      <c r="AO67" s="5">
        <f t="shared" si="39"/>
        <v>2</v>
      </c>
      <c r="AP67" s="29">
        <f t="shared" si="40"/>
        <v>2</v>
      </c>
      <c r="AR67" s="5">
        <f t="shared" ref="AR67" si="47">COUNTIF(H67:P67, "not applicable")+COUNTIF(H67:P67, "not tested")</f>
        <v>6</v>
      </c>
      <c r="AS67" s="5">
        <f t="shared" ref="AS67" si="48">COUNTIF(H67:P67, "not in scope of tool")</f>
        <v>3</v>
      </c>
      <c r="AT67" s="5">
        <f t="shared" ref="AT67" si="49">COUNTIF(Q67:Y67, "not applicable")+COUNTIF(Q67:Y67, "not tested")</f>
        <v>6</v>
      </c>
      <c r="AU67" s="5">
        <f t="shared" ref="AU67" si="50">COUNTIF(Q67:Y67, "not in scope of tool")</f>
        <v>1</v>
      </c>
      <c r="AV67" s="5">
        <f t="shared" ref="AV67" si="51">COUNTIF(Z67:AB67, "not tested")+COUNTIF(AD67:AI67, "not tested")+COUNTIF(Z67:AB67, "not applicable")+COUNTIF(AD67:AI67, "not applicable")</f>
        <v>4</v>
      </c>
      <c r="AW67" s="5">
        <f t="shared" ref="AW67" si="52">COUNTIF(Z67:AB67, "not in scope of tool")+COUNTIF(AD67:AI67, "not in scope of tool")</f>
        <v>3</v>
      </c>
    </row>
    <row r="68" spans="1:49" x14ac:dyDescent="0.2">
      <c r="A68" s="5" t="s">
        <v>2</v>
      </c>
      <c r="B68" s="5" t="s">
        <v>12</v>
      </c>
      <c r="C68" s="12" t="s">
        <v>127</v>
      </c>
      <c r="D68" s="5" t="s">
        <v>22</v>
      </c>
      <c r="E68" s="5" t="s">
        <v>20</v>
      </c>
      <c r="F68" s="16">
        <v>45446</v>
      </c>
      <c r="G68" s="17">
        <v>0.73263888888888884</v>
      </c>
      <c r="H68" s="5" t="s">
        <v>199</v>
      </c>
      <c r="I68" s="5" t="s">
        <v>200</v>
      </c>
      <c r="J68" s="5" t="s">
        <v>200</v>
      </c>
      <c r="K68" s="5" t="s">
        <v>200</v>
      </c>
      <c r="L68" s="5" t="s">
        <v>199</v>
      </c>
      <c r="M68" s="5" t="s">
        <v>200</v>
      </c>
      <c r="N68" s="5" t="s">
        <v>200</v>
      </c>
      <c r="O68" s="5" t="s">
        <v>199</v>
      </c>
      <c r="P68" s="5" t="s">
        <v>200</v>
      </c>
      <c r="Q68" s="5" t="s">
        <v>199</v>
      </c>
      <c r="R68" s="5" t="s">
        <v>200</v>
      </c>
      <c r="S68" s="5" t="s">
        <v>200</v>
      </c>
      <c r="T68" s="5" t="s">
        <v>200</v>
      </c>
      <c r="U68" s="5" t="s">
        <v>200</v>
      </c>
      <c r="V68" s="5" t="s">
        <v>200</v>
      </c>
      <c r="W68" s="5" t="s">
        <v>200</v>
      </c>
      <c r="X68" s="6" t="s">
        <v>199</v>
      </c>
      <c r="Y68" s="6" t="s">
        <v>200</v>
      </c>
      <c r="Z68" s="5" t="s">
        <v>198</v>
      </c>
      <c r="AA68" s="5" t="s">
        <v>198</v>
      </c>
      <c r="AB68" s="5" t="s">
        <v>259</v>
      </c>
      <c r="AC68" s="5" t="s">
        <v>226</v>
      </c>
      <c r="AD68" s="5" t="s">
        <v>200</v>
      </c>
      <c r="AE68" s="5" t="s">
        <v>200</v>
      </c>
      <c r="AF68" s="5" t="s">
        <v>198</v>
      </c>
      <c r="AG68" s="5" t="s">
        <v>226</v>
      </c>
      <c r="AH68" s="5" t="s">
        <v>199</v>
      </c>
      <c r="AI68" s="6" t="s">
        <v>226</v>
      </c>
      <c r="AK68" s="30">
        <f t="shared" si="16"/>
        <v>3</v>
      </c>
      <c r="AL68" s="5">
        <f t="shared" si="20"/>
        <v>2</v>
      </c>
      <c r="AM68" s="5">
        <f t="shared" si="37"/>
        <v>1</v>
      </c>
      <c r="AN68" s="5">
        <f t="shared" si="38"/>
        <v>3</v>
      </c>
      <c r="AO68" s="5">
        <f t="shared" si="39"/>
        <v>2</v>
      </c>
      <c r="AP68" s="29">
        <f t="shared" si="40"/>
        <v>4</v>
      </c>
      <c r="AR68" s="5">
        <f t="shared" si="41"/>
        <v>6</v>
      </c>
      <c r="AS68" s="5">
        <f t="shared" si="42"/>
        <v>0</v>
      </c>
      <c r="AT68" s="5">
        <f t="shared" si="43"/>
        <v>7</v>
      </c>
      <c r="AU68" s="5">
        <f t="shared" si="44"/>
        <v>0</v>
      </c>
      <c r="AV68" s="5">
        <f t="shared" si="45"/>
        <v>2</v>
      </c>
      <c r="AW68" s="5">
        <f t="shared" si="46"/>
        <v>2</v>
      </c>
    </row>
    <row r="69" spans="1:49" x14ac:dyDescent="0.2">
      <c r="A69" s="5" t="s">
        <v>2</v>
      </c>
      <c r="B69" s="5" t="s">
        <v>11</v>
      </c>
      <c r="C69" s="12" t="s">
        <v>128</v>
      </c>
      <c r="D69" s="5" t="s">
        <v>22</v>
      </c>
      <c r="E69" s="5" t="s">
        <v>20</v>
      </c>
      <c r="F69" s="16">
        <v>45446</v>
      </c>
      <c r="G69" s="17">
        <v>0.74861111111111112</v>
      </c>
      <c r="H69" s="5" t="s">
        <v>199</v>
      </c>
      <c r="I69" s="5" t="s">
        <v>200</v>
      </c>
      <c r="J69" s="5" t="s">
        <v>200</v>
      </c>
      <c r="K69" s="5" t="s">
        <v>200</v>
      </c>
      <c r="L69" s="5" t="s">
        <v>199</v>
      </c>
      <c r="M69" s="5" t="s">
        <v>200</v>
      </c>
      <c r="N69" s="5" t="s">
        <v>200</v>
      </c>
      <c r="O69" s="5" t="s">
        <v>199</v>
      </c>
      <c r="P69" s="5" t="s">
        <v>200</v>
      </c>
      <c r="Q69" s="5" t="s">
        <v>199</v>
      </c>
      <c r="R69" s="5" t="s">
        <v>200</v>
      </c>
      <c r="S69" s="5" t="s">
        <v>200</v>
      </c>
      <c r="T69" s="5" t="s">
        <v>200</v>
      </c>
      <c r="U69" s="5" t="s">
        <v>200</v>
      </c>
      <c r="V69" s="5" t="s">
        <v>200</v>
      </c>
      <c r="W69" s="5" t="s">
        <v>200</v>
      </c>
      <c r="X69" s="6" t="s">
        <v>199</v>
      </c>
      <c r="Y69" s="6" t="s">
        <v>200</v>
      </c>
      <c r="Z69" s="5" t="s">
        <v>198</v>
      </c>
      <c r="AA69" s="5" t="s">
        <v>198</v>
      </c>
      <c r="AB69" s="5" t="s">
        <v>226</v>
      </c>
      <c r="AC69" s="5" t="s">
        <v>226</v>
      </c>
      <c r="AD69" s="5" t="s">
        <v>200</v>
      </c>
      <c r="AE69" s="5" t="s">
        <v>200</v>
      </c>
      <c r="AF69" s="5" t="s">
        <v>198</v>
      </c>
      <c r="AG69" s="5" t="s">
        <v>226</v>
      </c>
      <c r="AH69" s="5" t="s">
        <v>199</v>
      </c>
      <c r="AI69" s="6" t="s">
        <v>226</v>
      </c>
      <c r="AK69" s="30">
        <f t="shared" si="16"/>
        <v>3</v>
      </c>
      <c r="AL69" s="5">
        <f t="shared" si="20"/>
        <v>2</v>
      </c>
      <c r="AM69" s="5">
        <f t="shared" si="37"/>
        <v>1</v>
      </c>
      <c r="AN69" s="5">
        <f t="shared" si="38"/>
        <v>3</v>
      </c>
      <c r="AO69" s="5">
        <f t="shared" si="39"/>
        <v>2</v>
      </c>
      <c r="AP69" s="29">
        <f t="shared" si="40"/>
        <v>4</v>
      </c>
      <c r="AR69" s="5">
        <f t="shared" si="41"/>
        <v>6</v>
      </c>
      <c r="AS69" s="5">
        <f t="shared" si="42"/>
        <v>0</v>
      </c>
      <c r="AT69" s="5">
        <f t="shared" si="43"/>
        <v>7</v>
      </c>
      <c r="AU69" s="5">
        <f t="shared" si="44"/>
        <v>0</v>
      </c>
      <c r="AV69" s="5">
        <f t="shared" si="45"/>
        <v>2</v>
      </c>
      <c r="AW69" s="5">
        <f t="shared" si="46"/>
        <v>3</v>
      </c>
    </row>
    <row r="70" spans="1:49" x14ac:dyDescent="0.2">
      <c r="A70" s="5" t="s">
        <v>2</v>
      </c>
      <c r="B70" s="5" t="s">
        <v>121</v>
      </c>
      <c r="C70" s="5" t="s">
        <v>129</v>
      </c>
      <c r="D70" s="5" t="s">
        <v>22</v>
      </c>
      <c r="E70" s="5" t="s">
        <v>20</v>
      </c>
      <c r="F70" s="16">
        <v>45446</v>
      </c>
      <c r="G70" s="17">
        <v>0.75138888888888888</v>
      </c>
      <c r="H70" s="5" t="s">
        <v>199</v>
      </c>
      <c r="I70" s="5" t="s">
        <v>200</v>
      </c>
      <c r="J70" s="5" t="s">
        <v>200</v>
      </c>
      <c r="K70" s="5" t="s">
        <v>200</v>
      </c>
      <c r="L70" s="5" t="s">
        <v>199</v>
      </c>
      <c r="M70" s="5" t="s">
        <v>200</v>
      </c>
      <c r="N70" s="5" t="s">
        <v>200</v>
      </c>
      <c r="O70" s="5" t="s">
        <v>199</v>
      </c>
      <c r="P70" s="5" t="s">
        <v>200</v>
      </c>
      <c r="Q70" s="5" t="s">
        <v>199</v>
      </c>
      <c r="R70" s="5" t="s">
        <v>200</v>
      </c>
      <c r="S70" s="5" t="s">
        <v>200</v>
      </c>
      <c r="T70" s="5" t="s">
        <v>200</v>
      </c>
      <c r="U70" s="5" t="s">
        <v>200</v>
      </c>
      <c r="V70" s="5" t="s">
        <v>200</v>
      </c>
      <c r="W70" s="5" t="s">
        <v>200</v>
      </c>
      <c r="X70" s="6" t="s">
        <v>199</v>
      </c>
      <c r="Y70" s="6" t="s">
        <v>200</v>
      </c>
      <c r="Z70" s="5" t="s">
        <v>198</v>
      </c>
      <c r="AA70" s="5" t="s">
        <v>198</v>
      </c>
      <c r="AB70" s="5" t="s">
        <v>226</v>
      </c>
      <c r="AC70" s="5" t="s">
        <v>226</v>
      </c>
      <c r="AD70" s="5" t="s">
        <v>200</v>
      </c>
      <c r="AE70" s="5" t="s">
        <v>200</v>
      </c>
      <c r="AF70" s="5" t="s">
        <v>198</v>
      </c>
      <c r="AG70" s="5" t="s">
        <v>226</v>
      </c>
      <c r="AH70" s="5" t="s">
        <v>199</v>
      </c>
      <c r="AI70" s="6" t="s">
        <v>226</v>
      </c>
      <c r="AK70" s="30">
        <f t="shared" si="16"/>
        <v>3</v>
      </c>
      <c r="AL70" s="5">
        <f t="shared" si="20"/>
        <v>2</v>
      </c>
      <c r="AM70" s="5">
        <f t="shared" si="37"/>
        <v>1</v>
      </c>
      <c r="AN70" s="5">
        <f t="shared" si="38"/>
        <v>3</v>
      </c>
      <c r="AO70" s="5">
        <f t="shared" si="39"/>
        <v>2</v>
      </c>
      <c r="AP70" s="29">
        <f t="shared" si="40"/>
        <v>4</v>
      </c>
      <c r="AR70" s="5">
        <f t="shared" si="41"/>
        <v>6</v>
      </c>
      <c r="AS70" s="5">
        <f t="shared" si="42"/>
        <v>0</v>
      </c>
      <c r="AT70" s="5">
        <f t="shared" si="43"/>
        <v>7</v>
      </c>
      <c r="AU70" s="5">
        <f t="shared" si="44"/>
        <v>0</v>
      </c>
      <c r="AV70" s="5">
        <f t="shared" si="45"/>
        <v>2</v>
      </c>
      <c r="AW70" s="5">
        <f t="shared" si="46"/>
        <v>3</v>
      </c>
    </row>
    <row r="71" spans="1:49" x14ac:dyDescent="0.2">
      <c r="A71" s="5" t="s">
        <v>2</v>
      </c>
      <c r="B71" s="5" t="s">
        <v>115</v>
      </c>
      <c r="C71" s="12" t="s">
        <v>130</v>
      </c>
      <c r="D71" s="5" t="s">
        <v>22</v>
      </c>
      <c r="E71" s="5" t="s">
        <v>20</v>
      </c>
      <c r="F71" s="16">
        <v>45446</v>
      </c>
      <c r="G71" s="17">
        <v>0.75416666666666665</v>
      </c>
      <c r="H71" s="5" t="s">
        <v>199</v>
      </c>
      <c r="I71" s="5" t="s">
        <v>200</v>
      </c>
      <c r="J71" s="5" t="s">
        <v>200</v>
      </c>
      <c r="K71" s="5" t="s">
        <v>200</v>
      </c>
      <c r="L71" s="5" t="s">
        <v>199</v>
      </c>
      <c r="M71" s="5" t="s">
        <v>200</v>
      </c>
      <c r="N71" s="5" t="s">
        <v>200</v>
      </c>
      <c r="O71" s="5" t="s">
        <v>199</v>
      </c>
      <c r="P71" s="5" t="s">
        <v>200</v>
      </c>
      <c r="Q71" s="5" t="s">
        <v>199</v>
      </c>
      <c r="R71" s="5" t="s">
        <v>200</v>
      </c>
      <c r="S71" s="5" t="s">
        <v>200</v>
      </c>
      <c r="T71" s="5" t="s">
        <v>200</v>
      </c>
      <c r="U71" s="5" t="s">
        <v>200</v>
      </c>
      <c r="V71" s="5" t="s">
        <v>200</v>
      </c>
      <c r="W71" s="5" t="s">
        <v>200</v>
      </c>
      <c r="X71" s="6" t="s">
        <v>199</v>
      </c>
      <c r="Y71" s="6" t="s">
        <v>200</v>
      </c>
      <c r="Z71" s="5" t="s">
        <v>198</v>
      </c>
      <c r="AA71" s="5" t="s">
        <v>198</v>
      </c>
      <c r="AB71" s="5" t="s">
        <v>226</v>
      </c>
      <c r="AC71" s="5" t="s">
        <v>226</v>
      </c>
      <c r="AD71" s="5" t="s">
        <v>200</v>
      </c>
      <c r="AE71" s="5" t="s">
        <v>200</v>
      </c>
      <c r="AF71" s="5" t="s">
        <v>199</v>
      </c>
      <c r="AG71" s="5" t="s">
        <v>226</v>
      </c>
      <c r="AH71" s="5" t="s">
        <v>199</v>
      </c>
      <c r="AI71" s="6" t="s">
        <v>226</v>
      </c>
      <c r="AK71" s="30">
        <f t="shared" si="16"/>
        <v>3</v>
      </c>
      <c r="AL71" s="5">
        <f t="shared" si="20"/>
        <v>2</v>
      </c>
      <c r="AM71" s="5">
        <f t="shared" si="37"/>
        <v>2</v>
      </c>
      <c r="AN71" s="5">
        <f t="shared" si="38"/>
        <v>3</v>
      </c>
      <c r="AO71" s="5">
        <f t="shared" si="39"/>
        <v>2</v>
      </c>
      <c r="AP71" s="29">
        <f t="shared" si="40"/>
        <v>4</v>
      </c>
      <c r="AR71" s="5">
        <f t="shared" si="41"/>
        <v>6</v>
      </c>
      <c r="AS71" s="5">
        <f t="shared" si="42"/>
        <v>0</v>
      </c>
      <c r="AT71" s="5">
        <f t="shared" si="43"/>
        <v>7</v>
      </c>
      <c r="AU71" s="5">
        <f t="shared" si="44"/>
        <v>0</v>
      </c>
      <c r="AV71" s="5">
        <f t="shared" si="45"/>
        <v>2</v>
      </c>
      <c r="AW71" s="5">
        <f t="shared" si="46"/>
        <v>3</v>
      </c>
    </row>
    <row r="72" spans="1:49" x14ac:dyDescent="0.2">
      <c r="A72" s="5" t="s">
        <v>2</v>
      </c>
      <c r="B72" s="5" t="s">
        <v>123</v>
      </c>
      <c r="C72" s="12" t="s">
        <v>131</v>
      </c>
      <c r="D72" s="5" t="s">
        <v>22</v>
      </c>
      <c r="E72" s="5" t="s">
        <v>20</v>
      </c>
      <c r="F72" s="16">
        <v>45446</v>
      </c>
      <c r="G72" s="17">
        <v>0.76111111111111107</v>
      </c>
      <c r="H72" s="5" t="s">
        <v>199</v>
      </c>
      <c r="I72" s="5" t="s">
        <v>200</v>
      </c>
      <c r="J72" s="5" t="s">
        <v>200</v>
      </c>
      <c r="K72" s="5" t="s">
        <v>200</v>
      </c>
      <c r="L72" s="5" t="s">
        <v>199</v>
      </c>
      <c r="M72" s="5" t="s">
        <v>200</v>
      </c>
      <c r="N72" s="5" t="s">
        <v>200</v>
      </c>
      <c r="O72" s="5" t="s">
        <v>199</v>
      </c>
      <c r="P72" s="5" t="s">
        <v>200</v>
      </c>
      <c r="Q72" s="5" t="s">
        <v>199</v>
      </c>
      <c r="R72" s="5" t="s">
        <v>200</v>
      </c>
      <c r="S72" s="5" t="s">
        <v>200</v>
      </c>
      <c r="T72" s="5" t="s">
        <v>200</v>
      </c>
      <c r="U72" s="5" t="s">
        <v>200</v>
      </c>
      <c r="V72" s="5" t="s">
        <v>200</v>
      </c>
      <c r="W72" s="5" t="s">
        <v>200</v>
      </c>
      <c r="X72" s="6" t="s">
        <v>199</v>
      </c>
      <c r="Y72" s="6" t="s">
        <v>200</v>
      </c>
      <c r="Z72" s="5" t="s">
        <v>199</v>
      </c>
      <c r="AA72" s="5" t="s">
        <v>198</v>
      </c>
      <c r="AB72" s="5" t="s">
        <v>226</v>
      </c>
      <c r="AC72" s="5" t="s">
        <v>226</v>
      </c>
      <c r="AD72" s="5" t="s">
        <v>200</v>
      </c>
      <c r="AE72" s="5" t="s">
        <v>200</v>
      </c>
      <c r="AF72" s="5" t="s">
        <v>199</v>
      </c>
      <c r="AG72" s="5" t="s">
        <v>226</v>
      </c>
      <c r="AH72" s="5" t="s">
        <v>199</v>
      </c>
      <c r="AI72" s="6" t="s">
        <v>226</v>
      </c>
      <c r="AK72" s="30">
        <f t="shared" si="16"/>
        <v>3</v>
      </c>
      <c r="AL72" s="5">
        <f t="shared" si="20"/>
        <v>2</v>
      </c>
      <c r="AM72" s="5">
        <f t="shared" si="37"/>
        <v>3</v>
      </c>
      <c r="AN72" s="5">
        <f t="shared" si="38"/>
        <v>3</v>
      </c>
      <c r="AO72" s="5">
        <f t="shared" si="39"/>
        <v>2</v>
      </c>
      <c r="AP72" s="29">
        <f t="shared" si="40"/>
        <v>4</v>
      </c>
      <c r="AR72" s="5">
        <f t="shared" si="41"/>
        <v>6</v>
      </c>
      <c r="AS72" s="5">
        <f t="shared" si="42"/>
        <v>0</v>
      </c>
      <c r="AT72" s="5">
        <f t="shared" si="43"/>
        <v>7</v>
      </c>
      <c r="AU72" s="5">
        <f t="shared" si="44"/>
        <v>0</v>
      </c>
      <c r="AV72" s="5">
        <f t="shared" si="45"/>
        <v>2</v>
      </c>
      <c r="AW72" s="5">
        <f t="shared" si="46"/>
        <v>3</v>
      </c>
    </row>
    <row r="73" spans="1:49" x14ac:dyDescent="0.2">
      <c r="A73" s="5" t="s">
        <v>2</v>
      </c>
      <c r="B73" s="5" t="s">
        <v>121</v>
      </c>
      <c r="C73" s="5" t="s">
        <v>133</v>
      </c>
      <c r="D73" s="5" t="s">
        <v>22</v>
      </c>
      <c r="E73" s="5" t="s">
        <v>20</v>
      </c>
      <c r="F73" s="16">
        <v>45446</v>
      </c>
      <c r="G73" s="17">
        <v>0.77083333333333337</v>
      </c>
      <c r="H73" s="5" t="s">
        <v>199</v>
      </c>
      <c r="I73" s="5" t="s">
        <v>200</v>
      </c>
      <c r="J73" s="5" t="s">
        <v>200</v>
      </c>
      <c r="K73" s="5" t="s">
        <v>200</v>
      </c>
      <c r="L73" s="5" t="s">
        <v>199</v>
      </c>
      <c r="M73" s="5" t="s">
        <v>200</v>
      </c>
      <c r="N73" s="5" t="s">
        <v>200</v>
      </c>
      <c r="O73" s="5" t="s">
        <v>199</v>
      </c>
      <c r="P73" s="5" t="s">
        <v>200</v>
      </c>
      <c r="Q73" s="5" t="s">
        <v>199</v>
      </c>
      <c r="R73" s="5" t="s">
        <v>200</v>
      </c>
      <c r="S73" s="5" t="s">
        <v>200</v>
      </c>
      <c r="T73" s="5" t="s">
        <v>200</v>
      </c>
      <c r="U73" s="5" t="s">
        <v>200</v>
      </c>
      <c r="V73" s="5" t="s">
        <v>200</v>
      </c>
      <c r="W73" s="5" t="s">
        <v>200</v>
      </c>
      <c r="X73" s="6" t="s">
        <v>199</v>
      </c>
      <c r="Y73" s="6" t="s">
        <v>200</v>
      </c>
      <c r="Z73" s="5" t="s">
        <v>199</v>
      </c>
      <c r="AA73" s="5" t="s">
        <v>198</v>
      </c>
      <c r="AB73" s="5" t="s">
        <v>226</v>
      </c>
      <c r="AC73" s="5" t="s">
        <v>226</v>
      </c>
      <c r="AD73" s="5" t="s">
        <v>200</v>
      </c>
      <c r="AE73" s="5" t="s">
        <v>200</v>
      </c>
      <c r="AF73" s="5" t="s">
        <v>198</v>
      </c>
      <c r="AG73" s="5" t="s">
        <v>226</v>
      </c>
      <c r="AH73" s="5" t="s">
        <v>199</v>
      </c>
      <c r="AI73" s="6" t="s">
        <v>226</v>
      </c>
      <c r="AK73" s="30">
        <f t="shared" si="16"/>
        <v>3</v>
      </c>
      <c r="AL73" s="5">
        <f t="shared" si="20"/>
        <v>2</v>
      </c>
      <c r="AM73" s="5">
        <f t="shared" si="37"/>
        <v>2</v>
      </c>
      <c r="AN73" s="5">
        <f t="shared" si="38"/>
        <v>3</v>
      </c>
      <c r="AO73" s="5">
        <f t="shared" si="39"/>
        <v>2</v>
      </c>
      <c r="AP73" s="29">
        <f t="shared" si="40"/>
        <v>4</v>
      </c>
      <c r="AR73" s="5">
        <f t="shared" si="41"/>
        <v>6</v>
      </c>
      <c r="AS73" s="5">
        <f t="shared" si="42"/>
        <v>0</v>
      </c>
      <c r="AT73" s="5">
        <f t="shared" si="43"/>
        <v>7</v>
      </c>
      <c r="AU73" s="5">
        <f t="shared" si="44"/>
        <v>0</v>
      </c>
      <c r="AV73" s="5">
        <f t="shared" si="45"/>
        <v>2</v>
      </c>
      <c r="AW73" s="5">
        <f t="shared" si="46"/>
        <v>3</v>
      </c>
    </row>
    <row r="74" spans="1:49" x14ac:dyDescent="0.2">
      <c r="A74" s="5" t="s">
        <v>2</v>
      </c>
      <c r="B74" s="5" t="s">
        <v>121</v>
      </c>
      <c r="C74" s="5" t="s">
        <v>134</v>
      </c>
      <c r="D74" s="5" t="s">
        <v>22</v>
      </c>
      <c r="E74" s="5" t="s">
        <v>20</v>
      </c>
      <c r="F74" s="16">
        <v>45446</v>
      </c>
      <c r="G74" s="17">
        <v>0.77430555555555558</v>
      </c>
      <c r="H74" s="5" t="s">
        <v>200</v>
      </c>
      <c r="I74" s="5" t="s">
        <v>200</v>
      </c>
      <c r="J74" s="5" t="s">
        <v>200</v>
      </c>
      <c r="K74" s="5" t="s">
        <v>200</v>
      </c>
      <c r="L74" s="5" t="s">
        <v>199</v>
      </c>
      <c r="M74" s="5" t="s">
        <v>200</v>
      </c>
      <c r="N74" s="5" t="s">
        <v>200</v>
      </c>
      <c r="O74" s="5" t="s">
        <v>199</v>
      </c>
      <c r="P74" s="5" t="s">
        <v>200</v>
      </c>
      <c r="Q74" s="5" t="s">
        <v>199</v>
      </c>
      <c r="R74" s="5" t="s">
        <v>200</v>
      </c>
      <c r="S74" s="5" t="s">
        <v>200</v>
      </c>
      <c r="T74" s="5" t="s">
        <v>200</v>
      </c>
      <c r="U74" s="5" t="s">
        <v>200</v>
      </c>
      <c r="V74" s="5" t="s">
        <v>200</v>
      </c>
      <c r="W74" s="5" t="s">
        <v>200</v>
      </c>
      <c r="X74" s="6" t="s">
        <v>199</v>
      </c>
      <c r="Y74" s="6" t="s">
        <v>200</v>
      </c>
      <c r="Z74" s="5" t="s">
        <v>198</v>
      </c>
      <c r="AA74" s="5" t="s">
        <v>198</v>
      </c>
      <c r="AB74" s="5" t="s">
        <v>226</v>
      </c>
      <c r="AC74" s="5" t="s">
        <v>226</v>
      </c>
      <c r="AD74" s="5" t="s">
        <v>200</v>
      </c>
      <c r="AE74" s="5" t="s">
        <v>200</v>
      </c>
      <c r="AF74" s="5" t="s">
        <v>199</v>
      </c>
      <c r="AG74" s="5" t="s">
        <v>226</v>
      </c>
      <c r="AH74" s="5" t="s">
        <v>199</v>
      </c>
      <c r="AI74" s="6" t="s">
        <v>226</v>
      </c>
      <c r="AK74" s="30">
        <f t="shared" si="16"/>
        <v>2</v>
      </c>
      <c r="AL74" s="5">
        <f t="shared" si="20"/>
        <v>2</v>
      </c>
      <c r="AM74" s="5">
        <f t="shared" si="37"/>
        <v>2</v>
      </c>
      <c r="AN74" s="5">
        <f t="shared" si="38"/>
        <v>2</v>
      </c>
      <c r="AO74" s="5">
        <f t="shared" si="39"/>
        <v>2</v>
      </c>
      <c r="AP74" s="29">
        <f t="shared" si="40"/>
        <v>4</v>
      </c>
      <c r="AR74" s="5">
        <f t="shared" si="41"/>
        <v>7</v>
      </c>
      <c r="AS74" s="5">
        <f t="shared" si="42"/>
        <v>0</v>
      </c>
      <c r="AT74" s="5">
        <f t="shared" si="43"/>
        <v>7</v>
      </c>
      <c r="AU74" s="5">
        <f t="shared" si="44"/>
        <v>0</v>
      </c>
      <c r="AV74" s="5">
        <f t="shared" si="45"/>
        <v>2</v>
      </c>
      <c r="AW74" s="5">
        <f t="shared" si="46"/>
        <v>3</v>
      </c>
    </row>
    <row r="75" spans="1:49" x14ac:dyDescent="0.2">
      <c r="A75" s="5" t="s">
        <v>2</v>
      </c>
      <c r="B75" s="5" t="s">
        <v>114</v>
      </c>
      <c r="C75" s="5" t="s">
        <v>132</v>
      </c>
      <c r="D75" s="5" t="s">
        <v>22</v>
      </c>
      <c r="E75" s="5" t="s">
        <v>20</v>
      </c>
      <c r="F75" s="16">
        <v>45446</v>
      </c>
      <c r="G75" s="17">
        <v>0.77916666666666667</v>
      </c>
      <c r="H75" s="5" t="s">
        <v>199</v>
      </c>
      <c r="I75" s="5" t="s">
        <v>200</v>
      </c>
      <c r="J75" s="5" t="s">
        <v>200</v>
      </c>
      <c r="K75" s="5" t="s">
        <v>200</v>
      </c>
      <c r="L75" s="5" t="s">
        <v>199</v>
      </c>
      <c r="M75" s="5" t="s">
        <v>200</v>
      </c>
      <c r="N75" s="5" t="s">
        <v>200</v>
      </c>
      <c r="O75" s="5" t="s">
        <v>199</v>
      </c>
      <c r="P75" s="5" t="s">
        <v>200</v>
      </c>
      <c r="Q75" s="5" t="s">
        <v>199</v>
      </c>
      <c r="R75" s="5" t="s">
        <v>200</v>
      </c>
      <c r="S75" s="5" t="s">
        <v>200</v>
      </c>
      <c r="T75" s="5" t="s">
        <v>200</v>
      </c>
      <c r="U75" s="5" t="s">
        <v>200</v>
      </c>
      <c r="V75" s="5" t="s">
        <v>200</v>
      </c>
      <c r="W75" s="5" t="s">
        <v>200</v>
      </c>
      <c r="X75" s="6" t="s">
        <v>199</v>
      </c>
      <c r="Y75" s="6" t="s">
        <v>200</v>
      </c>
      <c r="Z75" s="5" t="s">
        <v>199</v>
      </c>
      <c r="AA75" s="5" t="s">
        <v>198</v>
      </c>
      <c r="AB75" s="5" t="s">
        <v>226</v>
      </c>
      <c r="AC75" s="5" t="s">
        <v>226</v>
      </c>
      <c r="AD75" s="5" t="s">
        <v>200</v>
      </c>
      <c r="AE75" s="5" t="s">
        <v>200</v>
      </c>
      <c r="AF75" s="5" t="s">
        <v>199</v>
      </c>
      <c r="AG75" s="5" t="s">
        <v>226</v>
      </c>
      <c r="AH75" s="5" t="s">
        <v>199</v>
      </c>
      <c r="AI75" s="6" t="s">
        <v>226</v>
      </c>
      <c r="AK75" s="30">
        <f t="shared" si="16"/>
        <v>3</v>
      </c>
      <c r="AL75" s="5">
        <f t="shared" si="20"/>
        <v>2</v>
      </c>
      <c r="AM75" s="5">
        <f t="shared" si="37"/>
        <v>3</v>
      </c>
      <c r="AN75" s="5">
        <f t="shared" si="38"/>
        <v>3</v>
      </c>
      <c r="AO75" s="5">
        <f t="shared" si="39"/>
        <v>2</v>
      </c>
      <c r="AP75" s="29">
        <f t="shared" si="40"/>
        <v>4</v>
      </c>
      <c r="AR75" s="5">
        <f t="shared" si="41"/>
        <v>6</v>
      </c>
      <c r="AS75" s="5">
        <f t="shared" si="42"/>
        <v>0</v>
      </c>
      <c r="AT75" s="5">
        <f t="shared" si="43"/>
        <v>7</v>
      </c>
      <c r="AU75" s="5">
        <f t="shared" si="44"/>
        <v>0</v>
      </c>
      <c r="AV75" s="5">
        <f t="shared" si="45"/>
        <v>2</v>
      </c>
      <c r="AW75" s="5">
        <f t="shared" si="46"/>
        <v>3</v>
      </c>
    </row>
    <row r="76" spans="1:49" x14ac:dyDescent="0.2">
      <c r="A76" s="5" t="s">
        <v>2</v>
      </c>
      <c r="B76" s="61" t="s">
        <v>116</v>
      </c>
      <c r="C76" s="61" t="s">
        <v>258</v>
      </c>
      <c r="D76" s="5" t="s">
        <v>22</v>
      </c>
      <c r="E76" s="5" t="s">
        <v>20</v>
      </c>
      <c r="F76" s="16">
        <v>45446</v>
      </c>
      <c r="G76" s="17">
        <v>0.78819444444444442</v>
      </c>
      <c r="H76" s="5" t="s">
        <v>199</v>
      </c>
      <c r="I76" s="5" t="s">
        <v>200</v>
      </c>
      <c r="J76" s="5" t="s">
        <v>199</v>
      </c>
      <c r="K76" s="5" t="s">
        <v>200</v>
      </c>
      <c r="L76" s="5" t="s">
        <v>199</v>
      </c>
      <c r="M76" s="5" t="s">
        <v>200</v>
      </c>
      <c r="N76" s="5" t="s">
        <v>200</v>
      </c>
      <c r="O76" s="5" t="s">
        <v>199</v>
      </c>
      <c r="P76" s="5" t="s">
        <v>200</v>
      </c>
      <c r="Q76" s="5" t="s">
        <v>199</v>
      </c>
      <c r="R76" s="5" t="s">
        <v>200</v>
      </c>
      <c r="S76" s="5" t="s">
        <v>200</v>
      </c>
      <c r="T76" s="5" t="s">
        <v>200</v>
      </c>
      <c r="U76" s="5" t="s">
        <v>200</v>
      </c>
      <c r="V76" s="5" t="s">
        <v>200</v>
      </c>
      <c r="W76" s="5" t="s">
        <v>200</v>
      </c>
      <c r="X76" s="6" t="s">
        <v>199</v>
      </c>
      <c r="Y76" s="6" t="s">
        <v>200</v>
      </c>
      <c r="Z76" s="5" t="s">
        <v>199</v>
      </c>
      <c r="AA76" s="5" t="s">
        <v>198</v>
      </c>
      <c r="AB76" s="5" t="s">
        <v>226</v>
      </c>
      <c r="AC76" s="5" t="s">
        <v>226</v>
      </c>
      <c r="AD76" s="5" t="s">
        <v>200</v>
      </c>
      <c r="AE76" s="5" t="s">
        <v>200</v>
      </c>
      <c r="AF76" s="5" t="s">
        <v>198</v>
      </c>
      <c r="AG76" s="5" t="s">
        <v>226</v>
      </c>
      <c r="AH76" s="5" t="s">
        <v>199</v>
      </c>
      <c r="AI76" s="6" t="s">
        <v>226</v>
      </c>
      <c r="AK76" s="30">
        <f t="shared" ref="AK76" si="53">COUNTIF(H76:P76, "pass")</f>
        <v>4</v>
      </c>
      <c r="AL76" s="5">
        <f t="shared" ref="AL76" si="54">COUNTIF(Q76:Y76, "pass")</f>
        <v>2</v>
      </c>
      <c r="AM76" s="5">
        <f t="shared" ref="AM76" si="55">COUNTIF(Z76:AB76, "pass")+COUNTIF(AD76:AI76, "pass")</f>
        <v>2</v>
      </c>
      <c r="AN76" s="5">
        <f t="shared" ref="AN76" si="56">COUNTIF(H76:P76, "pass")+COUNTIF(H76:P76, "fail")</f>
        <v>4</v>
      </c>
      <c r="AO76" s="5">
        <f t="shared" ref="AO76" si="57">COUNTIF(Q76:Y76, "pass")+COUNTIF(Q76:Y76, "fail")</f>
        <v>2</v>
      </c>
      <c r="AP76" s="29">
        <f t="shared" ref="AP76" si="58">COUNTIF(Z76:AB76, "pass")+COUNTIF(AD76:AI76, "pass")+COUNTIF(Z76:AB76, "fail")+COUNTIF(AD76:AI76, "fail")</f>
        <v>4</v>
      </c>
      <c r="AR76" s="5">
        <f t="shared" ref="AR76" si="59">COUNTIF(H76:P76, "not applicable")+COUNTIF(H76:P76, "not tested")</f>
        <v>5</v>
      </c>
      <c r="AS76" s="5">
        <f t="shared" ref="AS76" si="60">COUNTIF(H76:P76, "not in scope of tool")</f>
        <v>0</v>
      </c>
      <c r="AT76" s="5">
        <f t="shared" ref="AT76" si="61">COUNTIF(Q76:Y76, "not applicable")+COUNTIF(Q76:Y76, "not tested")</f>
        <v>7</v>
      </c>
      <c r="AU76" s="5">
        <f t="shared" ref="AU76" si="62">COUNTIF(Q76:Y76, "not in scope of tool")</f>
        <v>0</v>
      </c>
      <c r="AV76" s="5">
        <f t="shared" ref="AV76" si="63">COUNTIF(Z76:AB76, "not tested")+COUNTIF(AD76:AI76, "not tested")+COUNTIF(Z76:AB76, "not applicable")+COUNTIF(AD76:AI76, "not applicable")</f>
        <v>2</v>
      </c>
      <c r="AW76" s="5">
        <f t="shared" ref="AW76" si="64">COUNTIF(Z76:AB76, "not in scope of tool")+COUNTIF(AD76:AI76, "not in scope of tool")</f>
        <v>3</v>
      </c>
    </row>
    <row r="77" spans="1:49" x14ac:dyDescent="0.2">
      <c r="A77" s="22" t="s">
        <v>2</v>
      </c>
      <c r="B77" s="46" t="s">
        <v>12</v>
      </c>
      <c r="C77" s="47" t="s">
        <v>127</v>
      </c>
      <c r="D77" s="5" t="s">
        <v>17</v>
      </c>
      <c r="E77" s="5" t="s">
        <v>19</v>
      </c>
      <c r="F77" s="16">
        <v>45447</v>
      </c>
      <c r="G77" s="17">
        <v>0.53263888888888888</v>
      </c>
      <c r="H77" s="5" t="s">
        <v>198</v>
      </c>
      <c r="I77" s="5" t="s">
        <v>200</v>
      </c>
      <c r="J77" s="5" t="s">
        <v>199</v>
      </c>
      <c r="K77" s="5" t="s">
        <v>200</v>
      </c>
      <c r="L77" s="5" t="s">
        <v>200</v>
      </c>
      <c r="M77" s="5" t="s">
        <v>200</v>
      </c>
      <c r="N77" s="5" t="s">
        <v>200</v>
      </c>
      <c r="O77" s="5" t="s">
        <v>200</v>
      </c>
      <c r="P77" s="5" t="s">
        <v>200</v>
      </c>
      <c r="Q77" s="5" t="s">
        <v>198</v>
      </c>
      <c r="R77" s="5" t="s">
        <v>200</v>
      </c>
      <c r="S77" s="5" t="s">
        <v>200</v>
      </c>
      <c r="T77" s="5" t="s">
        <v>200</v>
      </c>
      <c r="U77" s="5" t="s">
        <v>200</v>
      </c>
      <c r="V77" s="5" t="s">
        <v>200</v>
      </c>
      <c r="W77" s="5" t="s">
        <v>200</v>
      </c>
      <c r="X77" s="6" t="s">
        <v>198</v>
      </c>
      <c r="Y77" s="6" t="s">
        <v>200</v>
      </c>
      <c r="Z77" s="5" t="s">
        <v>198</v>
      </c>
      <c r="AA77" s="5" t="s">
        <v>198</v>
      </c>
      <c r="AB77" s="5" t="s">
        <v>226</v>
      </c>
      <c r="AC77" s="5" t="s">
        <v>226</v>
      </c>
      <c r="AD77" s="5" t="s">
        <v>200</v>
      </c>
      <c r="AE77" s="5" t="s">
        <v>200</v>
      </c>
      <c r="AF77" s="5" t="s">
        <v>198</v>
      </c>
      <c r="AG77" s="5" t="s">
        <v>200</v>
      </c>
      <c r="AH77" s="5" t="s">
        <v>199</v>
      </c>
      <c r="AI77" s="6" t="s">
        <v>200</v>
      </c>
      <c r="AK77" s="30">
        <f t="shared" si="16"/>
        <v>1</v>
      </c>
      <c r="AL77" s="5">
        <f t="shared" si="20"/>
        <v>0</v>
      </c>
      <c r="AM77" s="5">
        <f t="shared" si="37"/>
        <v>1</v>
      </c>
      <c r="AN77" s="5">
        <f t="shared" si="38"/>
        <v>2</v>
      </c>
      <c r="AO77" s="5">
        <f t="shared" si="39"/>
        <v>2</v>
      </c>
      <c r="AP77" s="29">
        <f t="shared" si="40"/>
        <v>4</v>
      </c>
      <c r="AR77" s="5">
        <f t="shared" si="41"/>
        <v>7</v>
      </c>
      <c r="AS77" s="5">
        <f t="shared" si="42"/>
        <v>0</v>
      </c>
      <c r="AT77" s="5">
        <f t="shared" si="43"/>
        <v>7</v>
      </c>
      <c r="AU77" s="5">
        <f t="shared" si="44"/>
        <v>0</v>
      </c>
      <c r="AV77" s="5">
        <f t="shared" si="45"/>
        <v>4</v>
      </c>
      <c r="AW77" s="5">
        <f t="shared" si="46"/>
        <v>1</v>
      </c>
    </row>
    <row r="78" spans="1:49" x14ac:dyDescent="0.2">
      <c r="A78" s="49" t="s">
        <v>2</v>
      </c>
      <c r="B78" s="50" t="s">
        <v>11</v>
      </c>
      <c r="C78" s="51" t="s">
        <v>128</v>
      </c>
      <c r="D78" s="5" t="s">
        <v>17</v>
      </c>
      <c r="E78" s="5" t="s">
        <v>19</v>
      </c>
      <c r="F78" s="16">
        <v>45447</v>
      </c>
      <c r="G78" s="17">
        <v>0.54722222222222228</v>
      </c>
      <c r="H78" s="5" t="s">
        <v>198</v>
      </c>
      <c r="I78" s="5" t="s">
        <v>200</v>
      </c>
      <c r="J78" s="5" t="s">
        <v>198</v>
      </c>
      <c r="K78" s="5" t="s">
        <v>200</v>
      </c>
      <c r="L78" s="5" t="s">
        <v>200</v>
      </c>
      <c r="M78" s="5" t="s">
        <v>200</v>
      </c>
      <c r="N78" s="5" t="s">
        <v>200</v>
      </c>
      <c r="O78" s="5" t="s">
        <v>200</v>
      </c>
      <c r="P78" s="5" t="s">
        <v>200</v>
      </c>
      <c r="Q78" s="5" t="s">
        <v>199</v>
      </c>
      <c r="R78" s="5" t="s">
        <v>200</v>
      </c>
      <c r="S78" s="5" t="s">
        <v>200</v>
      </c>
      <c r="T78" s="5" t="s">
        <v>200</v>
      </c>
      <c r="U78" s="5" t="s">
        <v>200</v>
      </c>
      <c r="V78" s="5" t="s">
        <v>200</v>
      </c>
      <c r="W78" s="5" t="s">
        <v>200</v>
      </c>
      <c r="X78" s="6" t="s">
        <v>198</v>
      </c>
      <c r="Y78" s="6" t="s">
        <v>200</v>
      </c>
      <c r="Z78" s="5" t="s">
        <v>198</v>
      </c>
      <c r="AA78" s="5" t="s">
        <v>198</v>
      </c>
      <c r="AB78" s="5" t="s">
        <v>226</v>
      </c>
      <c r="AC78" s="5" t="s">
        <v>226</v>
      </c>
      <c r="AD78" s="5" t="s">
        <v>200</v>
      </c>
      <c r="AE78" s="5" t="s">
        <v>200</v>
      </c>
      <c r="AF78" s="5" t="s">
        <v>198</v>
      </c>
      <c r="AG78" s="5" t="s">
        <v>200</v>
      </c>
      <c r="AH78" s="5" t="s">
        <v>199</v>
      </c>
      <c r="AI78" s="6" t="s">
        <v>200</v>
      </c>
      <c r="AK78" s="30">
        <f t="shared" si="16"/>
        <v>0</v>
      </c>
      <c r="AL78" s="5">
        <f t="shared" si="20"/>
        <v>1</v>
      </c>
      <c r="AM78" s="5">
        <f t="shared" si="37"/>
        <v>1</v>
      </c>
      <c r="AN78" s="5">
        <f t="shared" si="38"/>
        <v>2</v>
      </c>
      <c r="AO78" s="5">
        <f t="shared" si="39"/>
        <v>2</v>
      </c>
      <c r="AP78" s="29">
        <f t="shared" si="40"/>
        <v>4</v>
      </c>
      <c r="AR78" s="5">
        <f t="shared" si="41"/>
        <v>7</v>
      </c>
      <c r="AS78" s="5">
        <f t="shared" si="42"/>
        <v>0</v>
      </c>
      <c r="AT78" s="5">
        <f t="shared" si="43"/>
        <v>7</v>
      </c>
      <c r="AU78" s="5">
        <f t="shared" si="44"/>
        <v>0</v>
      </c>
      <c r="AV78" s="5">
        <f t="shared" si="45"/>
        <v>4</v>
      </c>
      <c r="AW78" s="5">
        <f t="shared" si="46"/>
        <v>1</v>
      </c>
    </row>
    <row r="79" spans="1:49" x14ac:dyDescent="0.2">
      <c r="A79" s="49" t="s">
        <v>2</v>
      </c>
      <c r="B79" s="50" t="s">
        <v>121</v>
      </c>
      <c r="C79" s="50" t="s">
        <v>129</v>
      </c>
      <c r="D79" s="5" t="s">
        <v>17</v>
      </c>
      <c r="E79" s="5" t="s">
        <v>19</v>
      </c>
      <c r="F79" s="16">
        <v>45447</v>
      </c>
      <c r="G79" s="17">
        <v>0.55069444444444449</v>
      </c>
      <c r="H79" s="5" t="s">
        <v>198</v>
      </c>
      <c r="I79" s="5" t="s">
        <v>200</v>
      </c>
      <c r="J79" s="5" t="s">
        <v>199</v>
      </c>
      <c r="K79" s="5" t="s">
        <v>200</v>
      </c>
      <c r="L79" s="5" t="s">
        <v>200</v>
      </c>
      <c r="M79" s="5" t="s">
        <v>200</v>
      </c>
      <c r="N79" s="5" t="s">
        <v>200</v>
      </c>
      <c r="O79" s="5" t="s">
        <v>200</v>
      </c>
      <c r="P79" s="5" t="s">
        <v>200</v>
      </c>
      <c r="Q79" s="5" t="s">
        <v>199</v>
      </c>
      <c r="R79" s="5" t="s">
        <v>200</v>
      </c>
      <c r="S79" s="5" t="s">
        <v>200</v>
      </c>
      <c r="T79" s="5" t="s">
        <v>200</v>
      </c>
      <c r="U79" s="5" t="s">
        <v>200</v>
      </c>
      <c r="V79" s="5" t="s">
        <v>200</v>
      </c>
      <c r="W79" s="5" t="s">
        <v>200</v>
      </c>
      <c r="X79" s="6" t="s">
        <v>198</v>
      </c>
      <c r="Y79" s="6" t="s">
        <v>200</v>
      </c>
      <c r="Z79" s="5" t="s">
        <v>198</v>
      </c>
      <c r="AA79" s="5" t="s">
        <v>198</v>
      </c>
      <c r="AB79" s="5" t="s">
        <v>226</v>
      </c>
      <c r="AC79" s="5" t="s">
        <v>226</v>
      </c>
      <c r="AD79" s="5" t="s">
        <v>200</v>
      </c>
      <c r="AE79" s="5" t="s">
        <v>200</v>
      </c>
      <c r="AF79" s="5" t="s">
        <v>198</v>
      </c>
      <c r="AG79" s="5" t="s">
        <v>200</v>
      </c>
      <c r="AH79" s="5" t="s">
        <v>199</v>
      </c>
      <c r="AI79" s="6" t="s">
        <v>200</v>
      </c>
      <c r="AK79" s="30">
        <f t="shared" si="16"/>
        <v>1</v>
      </c>
      <c r="AL79" s="5">
        <f t="shared" si="20"/>
        <v>1</v>
      </c>
      <c r="AM79" s="5">
        <f t="shared" si="37"/>
        <v>1</v>
      </c>
      <c r="AN79" s="5">
        <f t="shared" si="38"/>
        <v>2</v>
      </c>
      <c r="AO79" s="5">
        <f t="shared" si="39"/>
        <v>2</v>
      </c>
      <c r="AP79" s="29">
        <f t="shared" si="40"/>
        <v>4</v>
      </c>
      <c r="AR79" s="5">
        <f t="shared" si="41"/>
        <v>7</v>
      </c>
      <c r="AS79" s="5">
        <f t="shared" si="42"/>
        <v>0</v>
      </c>
      <c r="AT79" s="5">
        <f t="shared" si="43"/>
        <v>7</v>
      </c>
      <c r="AU79" s="5">
        <f t="shared" si="44"/>
        <v>0</v>
      </c>
      <c r="AV79" s="5">
        <f t="shared" si="45"/>
        <v>4</v>
      </c>
      <c r="AW79" s="5">
        <f t="shared" si="46"/>
        <v>1</v>
      </c>
    </row>
    <row r="80" spans="1:49" x14ac:dyDescent="0.2">
      <c r="A80" s="49" t="s">
        <v>2</v>
      </c>
      <c r="B80" s="50" t="s">
        <v>115</v>
      </c>
      <c r="C80" s="51" t="s">
        <v>130</v>
      </c>
      <c r="D80" s="5" t="s">
        <v>17</v>
      </c>
      <c r="E80" s="5" t="s">
        <v>19</v>
      </c>
      <c r="F80" s="16">
        <v>45447</v>
      </c>
      <c r="G80" s="17">
        <v>0.55555555555555558</v>
      </c>
      <c r="H80" s="5" t="s">
        <v>198</v>
      </c>
      <c r="I80" s="5" t="s">
        <v>200</v>
      </c>
      <c r="J80" s="5" t="s">
        <v>199</v>
      </c>
      <c r="K80" s="5" t="s">
        <v>200</v>
      </c>
      <c r="L80" s="5" t="s">
        <v>200</v>
      </c>
      <c r="M80" s="5" t="s">
        <v>200</v>
      </c>
      <c r="N80" s="5" t="s">
        <v>200</v>
      </c>
      <c r="O80" s="5" t="s">
        <v>200</v>
      </c>
      <c r="P80" s="5" t="s">
        <v>200</v>
      </c>
      <c r="Q80" s="5" t="s">
        <v>199</v>
      </c>
      <c r="R80" s="5" t="s">
        <v>200</v>
      </c>
      <c r="S80" s="5" t="s">
        <v>200</v>
      </c>
      <c r="T80" s="5" t="s">
        <v>200</v>
      </c>
      <c r="U80" s="5" t="s">
        <v>200</v>
      </c>
      <c r="V80" s="5" t="s">
        <v>200</v>
      </c>
      <c r="W80" s="5" t="s">
        <v>200</v>
      </c>
      <c r="X80" s="6" t="s">
        <v>198</v>
      </c>
      <c r="Y80" s="6" t="s">
        <v>200</v>
      </c>
      <c r="Z80" s="5" t="s">
        <v>198</v>
      </c>
      <c r="AA80" s="5" t="s">
        <v>198</v>
      </c>
      <c r="AB80" s="5" t="s">
        <v>226</v>
      </c>
      <c r="AC80" s="5" t="s">
        <v>226</v>
      </c>
      <c r="AD80" s="5" t="s">
        <v>200</v>
      </c>
      <c r="AE80" s="5" t="s">
        <v>200</v>
      </c>
      <c r="AF80" s="5" t="s">
        <v>199</v>
      </c>
      <c r="AG80" s="5" t="s">
        <v>200</v>
      </c>
      <c r="AH80" s="5" t="s">
        <v>199</v>
      </c>
      <c r="AI80" s="6" t="s">
        <v>200</v>
      </c>
      <c r="AK80" s="30">
        <f t="shared" si="16"/>
        <v>1</v>
      </c>
      <c r="AL80" s="5">
        <f t="shared" si="20"/>
        <v>1</v>
      </c>
      <c r="AM80" s="5">
        <f t="shared" si="37"/>
        <v>2</v>
      </c>
      <c r="AN80" s="5">
        <f t="shared" si="38"/>
        <v>2</v>
      </c>
      <c r="AO80" s="5">
        <f t="shared" si="39"/>
        <v>2</v>
      </c>
      <c r="AP80" s="29">
        <f t="shared" si="40"/>
        <v>4</v>
      </c>
      <c r="AR80" s="5">
        <f t="shared" si="41"/>
        <v>7</v>
      </c>
      <c r="AS80" s="5">
        <f t="shared" si="42"/>
        <v>0</v>
      </c>
      <c r="AT80" s="5">
        <f t="shared" si="43"/>
        <v>7</v>
      </c>
      <c r="AU80" s="5">
        <f t="shared" si="44"/>
        <v>0</v>
      </c>
      <c r="AV80" s="5">
        <f t="shared" si="45"/>
        <v>4</v>
      </c>
      <c r="AW80" s="5">
        <f t="shared" si="46"/>
        <v>1</v>
      </c>
    </row>
    <row r="81" spans="1:49" x14ac:dyDescent="0.2">
      <c r="A81" s="49" t="s">
        <v>2</v>
      </c>
      <c r="B81" s="50" t="s">
        <v>123</v>
      </c>
      <c r="C81" s="51" t="s">
        <v>131</v>
      </c>
      <c r="D81" s="5" t="s">
        <v>17</v>
      </c>
      <c r="E81" s="5" t="s">
        <v>19</v>
      </c>
      <c r="F81" s="16">
        <v>45447</v>
      </c>
      <c r="G81" s="17">
        <v>0.56458333333333333</v>
      </c>
      <c r="H81" s="5" t="s">
        <v>198</v>
      </c>
      <c r="I81" s="5" t="s">
        <v>200</v>
      </c>
      <c r="J81" s="5" t="s">
        <v>199</v>
      </c>
      <c r="K81" s="5" t="s">
        <v>200</v>
      </c>
      <c r="L81" s="5" t="s">
        <v>200</v>
      </c>
      <c r="M81" s="5" t="s">
        <v>200</v>
      </c>
      <c r="N81" s="5" t="s">
        <v>200</v>
      </c>
      <c r="O81" s="5" t="s">
        <v>200</v>
      </c>
      <c r="P81" s="5" t="s">
        <v>200</v>
      </c>
      <c r="Q81" s="5" t="s">
        <v>199</v>
      </c>
      <c r="R81" s="5" t="s">
        <v>200</v>
      </c>
      <c r="S81" s="5" t="s">
        <v>200</v>
      </c>
      <c r="T81" s="5" t="s">
        <v>200</v>
      </c>
      <c r="U81" s="5" t="s">
        <v>200</v>
      </c>
      <c r="V81" s="5" t="s">
        <v>200</v>
      </c>
      <c r="W81" s="5" t="s">
        <v>200</v>
      </c>
      <c r="X81" s="6" t="s">
        <v>198</v>
      </c>
      <c r="Y81" s="6" t="s">
        <v>200</v>
      </c>
      <c r="Z81" s="5" t="s">
        <v>198</v>
      </c>
      <c r="AA81" s="5" t="s">
        <v>198</v>
      </c>
      <c r="AB81" s="5" t="s">
        <v>226</v>
      </c>
      <c r="AC81" s="5" t="s">
        <v>226</v>
      </c>
      <c r="AD81" s="5" t="s">
        <v>200</v>
      </c>
      <c r="AE81" s="5" t="s">
        <v>200</v>
      </c>
      <c r="AF81" s="5" t="s">
        <v>199</v>
      </c>
      <c r="AG81" s="5" t="s">
        <v>200</v>
      </c>
      <c r="AH81" s="5" t="s">
        <v>199</v>
      </c>
      <c r="AI81" s="6" t="s">
        <v>200</v>
      </c>
      <c r="AK81" s="30">
        <f t="shared" si="16"/>
        <v>1</v>
      </c>
      <c r="AL81" s="5">
        <f t="shared" si="20"/>
        <v>1</v>
      </c>
      <c r="AM81" s="5">
        <f t="shared" si="37"/>
        <v>2</v>
      </c>
      <c r="AN81" s="5">
        <f t="shared" si="38"/>
        <v>2</v>
      </c>
      <c r="AO81" s="5">
        <f t="shared" si="39"/>
        <v>2</v>
      </c>
      <c r="AP81" s="29">
        <f t="shared" si="40"/>
        <v>4</v>
      </c>
      <c r="AR81" s="5">
        <f t="shared" si="41"/>
        <v>7</v>
      </c>
      <c r="AS81" s="5">
        <f t="shared" si="42"/>
        <v>0</v>
      </c>
      <c r="AT81" s="5">
        <f t="shared" si="43"/>
        <v>7</v>
      </c>
      <c r="AU81" s="5">
        <f t="shared" si="44"/>
        <v>0</v>
      </c>
      <c r="AV81" s="5">
        <f t="shared" si="45"/>
        <v>4</v>
      </c>
      <c r="AW81" s="5">
        <f t="shared" si="46"/>
        <v>1</v>
      </c>
    </row>
    <row r="82" spans="1:49" x14ac:dyDescent="0.2">
      <c r="A82" s="49" t="s">
        <v>2</v>
      </c>
      <c r="B82" s="50" t="s">
        <v>121</v>
      </c>
      <c r="C82" s="50" t="s">
        <v>133</v>
      </c>
      <c r="D82" s="5" t="s">
        <v>17</v>
      </c>
      <c r="E82" s="5" t="s">
        <v>19</v>
      </c>
      <c r="F82" s="16">
        <v>45447</v>
      </c>
      <c r="G82" s="17">
        <v>0.56736111111111109</v>
      </c>
      <c r="H82" s="5" t="s">
        <v>198</v>
      </c>
      <c r="I82" s="5" t="s">
        <v>200</v>
      </c>
      <c r="J82" s="5" t="s">
        <v>199</v>
      </c>
      <c r="K82" s="5" t="s">
        <v>200</v>
      </c>
      <c r="L82" s="5" t="s">
        <v>200</v>
      </c>
      <c r="M82" s="5" t="s">
        <v>200</v>
      </c>
      <c r="N82" s="5" t="s">
        <v>200</v>
      </c>
      <c r="O82" s="5" t="s">
        <v>200</v>
      </c>
      <c r="P82" s="5" t="s">
        <v>200</v>
      </c>
      <c r="Q82" s="5" t="s">
        <v>199</v>
      </c>
      <c r="R82" s="5" t="s">
        <v>200</v>
      </c>
      <c r="S82" s="5" t="s">
        <v>200</v>
      </c>
      <c r="T82" s="5" t="s">
        <v>200</v>
      </c>
      <c r="U82" s="5" t="s">
        <v>200</v>
      </c>
      <c r="V82" s="5" t="s">
        <v>200</v>
      </c>
      <c r="W82" s="5" t="s">
        <v>200</v>
      </c>
      <c r="X82" s="6" t="s">
        <v>198</v>
      </c>
      <c r="Y82" s="6" t="s">
        <v>200</v>
      </c>
      <c r="Z82" s="5" t="s">
        <v>198</v>
      </c>
      <c r="AA82" s="5" t="s">
        <v>198</v>
      </c>
      <c r="AB82" s="5" t="s">
        <v>226</v>
      </c>
      <c r="AC82" s="5" t="s">
        <v>226</v>
      </c>
      <c r="AD82" s="5" t="s">
        <v>200</v>
      </c>
      <c r="AE82" s="5" t="s">
        <v>200</v>
      </c>
      <c r="AF82" s="5" t="s">
        <v>198</v>
      </c>
      <c r="AG82" s="5" t="s">
        <v>200</v>
      </c>
      <c r="AH82" s="5" t="s">
        <v>199</v>
      </c>
      <c r="AI82" s="6" t="s">
        <v>200</v>
      </c>
      <c r="AK82" s="30">
        <f t="shared" si="16"/>
        <v>1</v>
      </c>
      <c r="AL82" s="5">
        <f t="shared" si="20"/>
        <v>1</v>
      </c>
      <c r="AM82" s="5">
        <f t="shared" si="37"/>
        <v>1</v>
      </c>
      <c r="AN82" s="5">
        <f t="shared" si="38"/>
        <v>2</v>
      </c>
      <c r="AO82" s="5">
        <f t="shared" si="39"/>
        <v>2</v>
      </c>
      <c r="AP82" s="29">
        <f t="shared" si="40"/>
        <v>4</v>
      </c>
      <c r="AR82" s="5">
        <f t="shared" si="41"/>
        <v>7</v>
      </c>
      <c r="AS82" s="5">
        <f t="shared" si="42"/>
        <v>0</v>
      </c>
      <c r="AT82" s="5">
        <f t="shared" si="43"/>
        <v>7</v>
      </c>
      <c r="AU82" s="5">
        <f t="shared" si="44"/>
        <v>0</v>
      </c>
      <c r="AV82" s="5">
        <f t="shared" si="45"/>
        <v>4</v>
      </c>
      <c r="AW82" s="5">
        <f t="shared" si="46"/>
        <v>1</v>
      </c>
    </row>
    <row r="83" spans="1:49" x14ac:dyDescent="0.2">
      <c r="A83" s="49" t="s">
        <v>2</v>
      </c>
      <c r="B83" s="50" t="s">
        <v>121</v>
      </c>
      <c r="C83" s="50" t="s">
        <v>134</v>
      </c>
      <c r="D83" s="5" t="s">
        <v>17</v>
      </c>
      <c r="E83" s="5" t="s">
        <v>19</v>
      </c>
      <c r="F83" s="16">
        <v>45447</v>
      </c>
      <c r="G83" s="17">
        <v>0.62013888888888891</v>
      </c>
      <c r="H83" s="5" t="s">
        <v>198</v>
      </c>
      <c r="I83" s="5" t="s">
        <v>200</v>
      </c>
      <c r="J83" s="5" t="s">
        <v>198</v>
      </c>
      <c r="K83" s="5" t="s">
        <v>200</v>
      </c>
      <c r="L83" s="5" t="s">
        <v>200</v>
      </c>
      <c r="M83" s="5" t="s">
        <v>200</v>
      </c>
      <c r="N83" s="5" t="s">
        <v>200</v>
      </c>
      <c r="O83" s="5" t="s">
        <v>200</v>
      </c>
      <c r="P83" s="5" t="s">
        <v>200</v>
      </c>
      <c r="Q83" s="5" t="s">
        <v>199</v>
      </c>
      <c r="R83" s="5" t="s">
        <v>200</v>
      </c>
      <c r="S83" s="5" t="s">
        <v>200</v>
      </c>
      <c r="T83" s="5" t="s">
        <v>200</v>
      </c>
      <c r="U83" s="5" t="s">
        <v>200</v>
      </c>
      <c r="V83" s="5" t="s">
        <v>200</v>
      </c>
      <c r="W83" s="5" t="s">
        <v>200</v>
      </c>
      <c r="X83" s="6" t="s">
        <v>198</v>
      </c>
      <c r="Y83" s="6" t="s">
        <v>200</v>
      </c>
      <c r="Z83" s="5" t="s">
        <v>198</v>
      </c>
      <c r="AA83" s="5" t="s">
        <v>198</v>
      </c>
      <c r="AB83" s="5" t="s">
        <v>226</v>
      </c>
      <c r="AC83" s="5" t="s">
        <v>226</v>
      </c>
      <c r="AD83" s="5" t="s">
        <v>200</v>
      </c>
      <c r="AE83" s="5" t="s">
        <v>200</v>
      </c>
      <c r="AF83" s="5" t="s">
        <v>199</v>
      </c>
      <c r="AG83" s="5" t="s">
        <v>200</v>
      </c>
      <c r="AH83" s="5" t="s">
        <v>199</v>
      </c>
      <c r="AI83" s="6" t="s">
        <v>200</v>
      </c>
      <c r="AK83" s="30">
        <f t="shared" si="16"/>
        <v>0</v>
      </c>
      <c r="AL83" s="5">
        <f t="shared" si="20"/>
        <v>1</v>
      </c>
      <c r="AM83" s="5">
        <f t="shared" si="37"/>
        <v>2</v>
      </c>
      <c r="AN83" s="5">
        <f t="shared" si="38"/>
        <v>2</v>
      </c>
      <c r="AO83" s="5">
        <f t="shared" si="39"/>
        <v>2</v>
      </c>
      <c r="AP83" s="29">
        <f t="shared" si="40"/>
        <v>4</v>
      </c>
      <c r="AR83" s="5">
        <f t="shared" si="41"/>
        <v>7</v>
      </c>
      <c r="AS83" s="5">
        <f t="shared" si="42"/>
        <v>0</v>
      </c>
      <c r="AT83" s="5">
        <f t="shared" si="43"/>
        <v>7</v>
      </c>
      <c r="AU83" s="5">
        <f t="shared" si="44"/>
        <v>0</v>
      </c>
      <c r="AV83" s="5">
        <f t="shared" si="45"/>
        <v>4</v>
      </c>
      <c r="AW83" s="5">
        <f t="shared" si="46"/>
        <v>1</v>
      </c>
    </row>
    <row r="84" spans="1:49" x14ac:dyDescent="0.2">
      <c r="A84" s="49" t="s">
        <v>2</v>
      </c>
      <c r="B84" s="50" t="s">
        <v>114</v>
      </c>
      <c r="C84" s="50" t="s">
        <v>132</v>
      </c>
      <c r="D84" s="5" t="s">
        <v>17</v>
      </c>
      <c r="E84" s="5" t="s">
        <v>19</v>
      </c>
      <c r="F84" s="16">
        <v>45447</v>
      </c>
      <c r="G84" s="17">
        <v>0.63402777777777775</v>
      </c>
      <c r="H84" s="5" t="s">
        <v>198</v>
      </c>
      <c r="I84" s="5" t="s">
        <v>200</v>
      </c>
      <c r="J84" s="5" t="s">
        <v>199</v>
      </c>
      <c r="K84" s="5" t="s">
        <v>200</v>
      </c>
      <c r="L84" s="5" t="s">
        <v>200</v>
      </c>
      <c r="M84" s="5" t="s">
        <v>200</v>
      </c>
      <c r="N84" s="5" t="s">
        <v>200</v>
      </c>
      <c r="O84" s="5" t="s">
        <v>200</v>
      </c>
      <c r="P84" s="5" t="s">
        <v>200</v>
      </c>
      <c r="Q84" s="5" t="s">
        <v>199</v>
      </c>
      <c r="R84" s="5" t="s">
        <v>200</v>
      </c>
      <c r="S84" s="5" t="s">
        <v>200</v>
      </c>
      <c r="T84" s="5" t="s">
        <v>200</v>
      </c>
      <c r="U84" s="5" t="s">
        <v>200</v>
      </c>
      <c r="V84" s="5" t="s">
        <v>200</v>
      </c>
      <c r="W84" s="5" t="s">
        <v>200</v>
      </c>
      <c r="X84" s="6" t="s">
        <v>198</v>
      </c>
      <c r="Y84" s="6" t="s">
        <v>200</v>
      </c>
      <c r="Z84" s="5" t="s">
        <v>198</v>
      </c>
      <c r="AA84" s="5" t="s">
        <v>198</v>
      </c>
      <c r="AB84" s="5" t="s">
        <v>226</v>
      </c>
      <c r="AC84" s="5" t="s">
        <v>226</v>
      </c>
      <c r="AD84" s="5" t="s">
        <v>200</v>
      </c>
      <c r="AE84" s="5" t="s">
        <v>200</v>
      </c>
      <c r="AF84" s="5" t="s">
        <v>199</v>
      </c>
      <c r="AG84" s="5" t="s">
        <v>200</v>
      </c>
      <c r="AH84" s="5" t="s">
        <v>199</v>
      </c>
      <c r="AI84" s="6" t="s">
        <v>200</v>
      </c>
      <c r="AK84" s="30">
        <f t="shared" si="16"/>
        <v>1</v>
      </c>
      <c r="AL84" s="5">
        <f t="shared" si="20"/>
        <v>1</v>
      </c>
      <c r="AM84" s="5">
        <f t="shared" si="37"/>
        <v>2</v>
      </c>
      <c r="AN84" s="5">
        <f t="shared" si="38"/>
        <v>2</v>
      </c>
      <c r="AO84" s="5">
        <f t="shared" si="39"/>
        <v>2</v>
      </c>
      <c r="AP84" s="29">
        <f t="shared" si="40"/>
        <v>4</v>
      </c>
      <c r="AR84" s="5">
        <f t="shared" si="41"/>
        <v>7</v>
      </c>
      <c r="AS84" s="5">
        <f t="shared" si="42"/>
        <v>0</v>
      </c>
      <c r="AT84" s="5">
        <f t="shared" si="43"/>
        <v>7</v>
      </c>
      <c r="AU84" s="5">
        <f t="shared" si="44"/>
        <v>0</v>
      </c>
      <c r="AV84" s="5">
        <f t="shared" si="45"/>
        <v>4</v>
      </c>
      <c r="AW84" s="5">
        <f t="shared" si="46"/>
        <v>1</v>
      </c>
    </row>
    <row r="85" spans="1:49" x14ac:dyDescent="0.2">
      <c r="A85" s="49" t="s">
        <v>2</v>
      </c>
      <c r="B85" s="50" t="s">
        <v>116</v>
      </c>
      <c r="C85" s="50" t="s">
        <v>258</v>
      </c>
      <c r="D85" s="5" t="s">
        <v>17</v>
      </c>
      <c r="E85" s="5" t="s">
        <v>19</v>
      </c>
      <c r="F85" s="16">
        <v>45447</v>
      </c>
      <c r="G85" s="17">
        <v>0.63680555555555551</v>
      </c>
      <c r="H85" s="5" t="s">
        <v>198</v>
      </c>
      <c r="I85" s="5" t="s">
        <v>200</v>
      </c>
      <c r="J85" s="5" t="s">
        <v>199</v>
      </c>
      <c r="K85" s="5" t="s">
        <v>200</v>
      </c>
      <c r="L85" s="5" t="s">
        <v>200</v>
      </c>
      <c r="M85" s="5" t="s">
        <v>200</v>
      </c>
      <c r="N85" s="5" t="s">
        <v>200</v>
      </c>
      <c r="O85" s="5" t="s">
        <v>200</v>
      </c>
      <c r="P85" s="5" t="s">
        <v>200</v>
      </c>
      <c r="Q85" s="5" t="s">
        <v>199</v>
      </c>
      <c r="R85" s="5" t="s">
        <v>200</v>
      </c>
      <c r="S85" s="5" t="s">
        <v>200</v>
      </c>
      <c r="T85" s="5" t="s">
        <v>200</v>
      </c>
      <c r="U85" s="5" t="s">
        <v>200</v>
      </c>
      <c r="V85" s="5" t="s">
        <v>200</v>
      </c>
      <c r="W85" s="5" t="s">
        <v>200</v>
      </c>
      <c r="X85" s="6" t="s">
        <v>198</v>
      </c>
      <c r="Y85" s="6" t="s">
        <v>200</v>
      </c>
      <c r="Z85" s="5" t="s">
        <v>199</v>
      </c>
      <c r="AA85" s="5" t="s">
        <v>198</v>
      </c>
      <c r="AB85" s="5" t="s">
        <v>226</v>
      </c>
      <c r="AC85" s="5" t="s">
        <v>226</v>
      </c>
      <c r="AD85" s="5" t="s">
        <v>200</v>
      </c>
      <c r="AE85" s="5" t="s">
        <v>200</v>
      </c>
      <c r="AF85" s="5" t="s">
        <v>198</v>
      </c>
      <c r="AG85" s="5" t="s">
        <v>200</v>
      </c>
      <c r="AH85" s="5" t="s">
        <v>199</v>
      </c>
      <c r="AI85" s="6" t="s">
        <v>200</v>
      </c>
      <c r="AK85" s="30">
        <f t="shared" ref="AK85" si="65">COUNTIF(H85:P85, "pass")</f>
        <v>1</v>
      </c>
      <c r="AL85" s="5">
        <f t="shared" ref="AL85" si="66">COUNTIF(Q85:Y85, "pass")</f>
        <v>1</v>
      </c>
      <c r="AM85" s="5">
        <f t="shared" ref="AM85" si="67">COUNTIF(Z85:AB85, "pass")+COUNTIF(AD85:AI85, "pass")</f>
        <v>2</v>
      </c>
      <c r="AN85" s="5">
        <f t="shared" ref="AN85" si="68">COUNTIF(H85:P85, "pass")+COUNTIF(H85:P85, "fail")</f>
        <v>2</v>
      </c>
      <c r="AO85" s="5">
        <f t="shared" ref="AO85" si="69">COUNTIF(Q85:Y85, "pass")+COUNTIF(Q85:Y85, "fail")</f>
        <v>2</v>
      </c>
      <c r="AP85" s="29">
        <f t="shared" ref="AP85" si="70">COUNTIF(Z85:AB85, "pass")+COUNTIF(AD85:AI85, "pass")+COUNTIF(Z85:AB85, "fail")+COUNTIF(AD85:AI85, "fail")</f>
        <v>4</v>
      </c>
      <c r="AR85" s="5">
        <f t="shared" ref="AR85" si="71">COUNTIF(H85:P85, "not applicable")+COUNTIF(H85:P85, "not tested")</f>
        <v>7</v>
      </c>
      <c r="AS85" s="5">
        <f t="shared" ref="AS85" si="72">COUNTIF(H85:P85, "not in scope of tool")</f>
        <v>0</v>
      </c>
      <c r="AT85" s="5">
        <f t="shared" ref="AT85" si="73">COUNTIF(Q85:Y85, "not applicable")+COUNTIF(Q85:Y85, "not tested")</f>
        <v>7</v>
      </c>
      <c r="AU85" s="5">
        <f t="shared" ref="AU85" si="74">COUNTIF(Q85:Y85, "not in scope of tool")</f>
        <v>0</v>
      </c>
      <c r="AV85" s="5">
        <f t="shared" ref="AV85" si="75">COUNTIF(Z85:AB85, "not tested")+COUNTIF(AD85:AI85, "not tested")+COUNTIF(Z85:AB85, "not applicable")+COUNTIF(AD85:AI85, "not applicable")</f>
        <v>4</v>
      </c>
      <c r="AW85" s="5">
        <f t="shared" ref="AW85" si="76">COUNTIF(Z85:AB85, "not in scope of tool")+COUNTIF(AD85:AI85, "not in scope of tool")</f>
        <v>1</v>
      </c>
    </row>
    <row r="86" spans="1:49" x14ac:dyDescent="0.2">
      <c r="A86" s="22" t="s">
        <v>2</v>
      </c>
      <c r="B86" s="46" t="s">
        <v>12</v>
      </c>
      <c r="C86" s="47" t="s">
        <v>127</v>
      </c>
      <c r="D86" s="5" t="s">
        <v>187</v>
      </c>
      <c r="E86" s="5" t="s">
        <v>188</v>
      </c>
      <c r="F86" s="16">
        <v>45447</v>
      </c>
      <c r="G86" s="17">
        <v>0.63888888888888884</v>
      </c>
      <c r="H86" s="5" t="s">
        <v>199</v>
      </c>
      <c r="I86" s="5" t="s">
        <v>200</v>
      </c>
      <c r="J86" s="5" t="s">
        <v>199</v>
      </c>
      <c r="K86" s="5" t="s">
        <v>169</v>
      </c>
      <c r="L86" s="5" t="s">
        <v>199</v>
      </c>
      <c r="M86" s="5" t="s">
        <v>198</v>
      </c>
      <c r="N86" s="5" t="s">
        <v>198</v>
      </c>
      <c r="O86" s="5" t="s">
        <v>198</v>
      </c>
      <c r="P86" s="5" t="s">
        <v>169</v>
      </c>
      <c r="Q86" s="5" t="s">
        <v>198</v>
      </c>
      <c r="R86" s="5" t="s">
        <v>169</v>
      </c>
      <c r="S86" s="5" t="s">
        <v>169</v>
      </c>
      <c r="T86" s="5" t="s">
        <v>169</v>
      </c>
      <c r="U86" s="5" t="s">
        <v>199</v>
      </c>
      <c r="V86" s="5" t="s">
        <v>200</v>
      </c>
      <c r="W86" s="5" t="s">
        <v>199</v>
      </c>
      <c r="X86" s="6" t="s">
        <v>199</v>
      </c>
      <c r="Y86" s="6" t="s">
        <v>200</v>
      </c>
      <c r="Z86" s="5" t="s">
        <v>198</v>
      </c>
      <c r="AA86" s="5" t="s">
        <v>198</v>
      </c>
      <c r="AB86" s="5" t="s">
        <v>200</v>
      </c>
      <c r="AC86" s="5" t="s">
        <v>226</v>
      </c>
      <c r="AD86" s="5" t="s">
        <v>169</v>
      </c>
      <c r="AE86" s="5" t="s">
        <v>169</v>
      </c>
      <c r="AF86" s="5" t="s">
        <v>198</v>
      </c>
      <c r="AG86" s="5" t="s">
        <v>199</v>
      </c>
      <c r="AH86" s="5" t="s">
        <v>199</v>
      </c>
      <c r="AI86" s="6" t="s">
        <v>169</v>
      </c>
      <c r="AK86" s="30">
        <f t="shared" si="16"/>
        <v>3</v>
      </c>
      <c r="AL86" s="5">
        <f t="shared" si="20"/>
        <v>3</v>
      </c>
      <c r="AM86" s="5">
        <f t="shared" si="37"/>
        <v>2</v>
      </c>
      <c r="AN86" s="5">
        <f t="shared" si="38"/>
        <v>6</v>
      </c>
      <c r="AO86" s="5">
        <f t="shared" si="39"/>
        <v>4</v>
      </c>
      <c r="AP86" s="29">
        <f t="shared" si="40"/>
        <v>5</v>
      </c>
      <c r="AR86" s="5">
        <f t="shared" si="41"/>
        <v>3</v>
      </c>
      <c r="AS86" s="5">
        <f t="shared" si="42"/>
        <v>0</v>
      </c>
      <c r="AT86" s="5">
        <f t="shared" si="43"/>
        <v>5</v>
      </c>
      <c r="AU86" s="5">
        <f t="shared" si="44"/>
        <v>0</v>
      </c>
      <c r="AV86" s="5">
        <f t="shared" si="45"/>
        <v>4</v>
      </c>
      <c r="AW86" s="5">
        <f t="shared" si="46"/>
        <v>0</v>
      </c>
    </row>
    <row r="87" spans="1:49" x14ac:dyDescent="0.2">
      <c r="A87" s="49" t="s">
        <v>2</v>
      </c>
      <c r="B87" s="50" t="s">
        <v>11</v>
      </c>
      <c r="C87" s="51" t="s">
        <v>128</v>
      </c>
      <c r="D87" s="5" t="s">
        <v>187</v>
      </c>
      <c r="E87" s="5" t="s">
        <v>188</v>
      </c>
      <c r="F87" s="16">
        <v>45447</v>
      </c>
      <c r="G87" s="17">
        <v>0.66180555555555554</v>
      </c>
      <c r="H87" s="5" t="s">
        <v>199</v>
      </c>
      <c r="I87" s="5" t="s">
        <v>200</v>
      </c>
      <c r="J87" s="5" t="s">
        <v>199</v>
      </c>
      <c r="K87" s="5" t="s">
        <v>169</v>
      </c>
      <c r="L87" s="5" t="s">
        <v>199</v>
      </c>
      <c r="M87" s="5" t="s">
        <v>199</v>
      </c>
      <c r="N87" s="5" t="s">
        <v>199</v>
      </c>
      <c r="O87" s="5" t="s">
        <v>199</v>
      </c>
      <c r="P87" s="5" t="s">
        <v>169</v>
      </c>
      <c r="Q87" s="5" t="s">
        <v>199</v>
      </c>
      <c r="R87" s="5" t="s">
        <v>169</v>
      </c>
      <c r="S87" s="5" t="s">
        <v>169</v>
      </c>
      <c r="T87" s="5" t="s">
        <v>169</v>
      </c>
      <c r="U87" s="5" t="s">
        <v>199</v>
      </c>
      <c r="V87" s="5" t="s">
        <v>200</v>
      </c>
      <c r="W87" s="5" t="s">
        <v>199</v>
      </c>
      <c r="X87" s="6" t="s">
        <v>199</v>
      </c>
      <c r="Y87" s="6" t="s">
        <v>200</v>
      </c>
      <c r="Z87" s="5" t="s">
        <v>199</v>
      </c>
      <c r="AA87" s="5" t="s">
        <v>199</v>
      </c>
      <c r="AB87" s="5" t="s">
        <v>200</v>
      </c>
      <c r="AC87" s="5" t="s">
        <v>226</v>
      </c>
      <c r="AD87" s="5" t="s">
        <v>169</v>
      </c>
      <c r="AE87" s="5" t="s">
        <v>169</v>
      </c>
      <c r="AF87" s="5" t="s">
        <v>198</v>
      </c>
      <c r="AG87" s="5" t="s">
        <v>199</v>
      </c>
      <c r="AH87" s="5" t="s">
        <v>199</v>
      </c>
      <c r="AI87" s="6" t="s">
        <v>199</v>
      </c>
      <c r="AK87" s="30">
        <f t="shared" si="16"/>
        <v>6</v>
      </c>
      <c r="AL87" s="5">
        <f t="shared" si="20"/>
        <v>4</v>
      </c>
      <c r="AM87" s="5">
        <f t="shared" si="37"/>
        <v>5</v>
      </c>
      <c r="AN87" s="5">
        <f t="shared" si="38"/>
        <v>6</v>
      </c>
      <c r="AO87" s="5">
        <f t="shared" si="39"/>
        <v>4</v>
      </c>
      <c r="AP87" s="29">
        <f t="shared" si="40"/>
        <v>6</v>
      </c>
      <c r="AR87" s="5">
        <f t="shared" si="41"/>
        <v>3</v>
      </c>
      <c r="AS87" s="5">
        <f t="shared" si="42"/>
        <v>0</v>
      </c>
      <c r="AT87" s="5">
        <f t="shared" si="43"/>
        <v>5</v>
      </c>
      <c r="AU87" s="5">
        <f t="shared" si="44"/>
        <v>0</v>
      </c>
      <c r="AV87" s="5">
        <f t="shared" si="45"/>
        <v>3</v>
      </c>
      <c r="AW87" s="5">
        <f t="shared" si="46"/>
        <v>0</v>
      </c>
    </row>
    <row r="88" spans="1:49" x14ac:dyDescent="0.2">
      <c r="A88" s="49" t="s">
        <v>2</v>
      </c>
      <c r="B88" s="50" t="s">
        <v>121</v>
      </c>
      <c r="C88" s="50" t="s">
        <v>129</v>
      </c>
      <c r="D88" s="5" t="s">
        <v>187</v>
      </c>
      <c r="E88" s="5" t="s">
        <v>188</v>
      </c>
      <c r="F88" s="16">
        <v>45447</v>
      </c>
      <c r="G88" s="17">
        <v>0.66666666666666663</v>
      </c>
      <c r="H88" s="5" t="s">
        <v>199</v>
      </c>
      <c r="I88" s="5" t="s">
        <v>200</v>
      </c>
      <c r="J88" s="5" t="s">
        <v>199</v>
      </c>
      <c r="K88" s="5" t="s">
        <v>169</v>
      </c>
      <c r="L88" s="5" t="s">
        <v>199</v>
      </c>
      <c r="M88" s="5" t="s">
        <v>199</v>
      </c>
      <c r="N88" s="5" t="s">
        <v>199</v>
      </c>
      <c r="O88" s="5" t="s">
        <v>199</v>
      </c>
      <c r="P88" s="5" t="s">
        <v>169</v>
      </c>
      <c r="Q88" s="5" t="s">
        <v>199</v>
      </c>
      <c r="R88" s="5" t="s">
        <v>169</v>
      </c>
      <c r="S88" s="5" t="s">
        <v>169</v>
      </c>
      <c r="T88" s="5" t="s">
        <v>169</v>
      </c>
      <c r="U88" s="5" t="s">
        <v>199</v>
      </c>
      <c r="V88" s="5" t="s">
        <v>200</v>
      </c>
      <c r="W88" s="5" t="s">
        <v>199</v>
      </c>
      <c r="X88" s="6" t="s">
        <v>199</v>
      </c>
      <c r="Y88" s="6" t="s">
        <v>200</v>
      </c>
      <c r="Z88" s="5" t="s">
        <v>199</v>
      </c>
      <c r="AA88" s="5" t="s">
        <v>199</v>
      </c>
      <c r="AB88" s="5" t="s">
        <v>200</v>
      </c>
      <c r="AC88" s="5" t="s">
        <v>226</v>
      </c>
      <c r="AD88" s="5" t="s">
        <v>169</v>
      </c>
      <c r="AE88" s="5" t="s">
        <v>169</v>
      </c>
      <c r="AF88" s="5" t="s">
        <v>198</v>
      </c>
      <c r="AG88" s="5" t="s">
        <v>199</v>
      </c>
      <c r="AH88" s="5" t="s">
        <v>199</v>
      </c>
      <c r="AI88" s="6" t="s">
        <v>169</v>
      </c>
      <c r="AK88" s="30">
        <f t="shared" si="16"/>
        <v>6</v>
      </c>
      <c r="AL88" s="5">
        <f t="shared" si="20"/>
        <v>4</v>
      </c>
      <c r="AM88" s="5">
        <f t="shared" si="37"/>
        <v>4</v>
      </c>
      <c r="AN88" s="5">
        <f t="shared" si="38"/>
        <v>6</v>
      </c>
      <c r="AO88" s="5">
        <f t="shared" si="39"/>
        <v>4</v>
      </c>
      <c r="AP88" s="29">
        <f t="shared" si="40"/>
        <v>5</v>
      </c>
      <c r="AR88" s="5">
        <f t="shared" si="41"/>
        <v>3</v>
      </c>
      <c r="AS88" s="5">
        <f t="shared" si="42"/>
        <v>0</v>
      </c>
      <c r="AT88" s="5">
        <f t="shared" si="43"/>
        <v>5</v>
      </c>
      <c r="AU88" s="5">
        <f t="shared" si="44"/>
        <v>0</v>
      </c>
      <c r="AV88" s="5">
        <f t="shared" si="45"/>
        <v>4</v>
      </c>
      <c r="AW88" s="5">
        <f t="shared" si="46"/>
        <v>0</v>
      </c>
    </row>
    <row r="89" spans="1:49" x14ac:dyDescent="0.2">
      <c r="A89" s="49" t="s">
        <v>2</v>
      </c>
      <c r="B89" s="50" t="s">
        <v>115</v>
      </c>
      <c r="C89" s="51" t="s">
        <v>130</v>
      </c>
      <c r="D89" s="5" t="s">
        <v>187</v>
      </c>
      <c r="E89" s="5" t="s">
        <v>188</v>
      </c>
      <c r="F89" s="16">
        <v>45447</v>
      </c>
      <c r="G89" s="17">
        <v>0.67222222222222228</v>
      </c>
      <c r="H89" s="5" t="s">
        <v>199</v>
      </c>
      <c r="I89" s="5" t="s">
        <v>200</v>
      </c>
      <c r="J89" s="5" t="s">
        <v>199</v>
      </c>
      <c r="K89" s="5" t="s">
        <v>169</v>
      </c>
      <c r="L89" s="5" t="s">
        <v>199</v>
      </c>
      <c r="M89" s="5" t="s">
        <v>199</v>
      </c>
      <c r="N89" s="5" t="s">
        <v>199</v>
      </c>
      <c r="O89" s="5" t="s">
        <v>199</v>
      </c>
      <c r="P89" s="5" t="s">
        <v>169</v>
      </c>
      <c r="Q89" s="5" t="s">
        <v>199</v>
      </c>
      <c r="R89" s="5" t="s">
        <v>169</v>
      </c>
      <c r="S89" s="5" t="s">
        <v>169</v>
      </c>
      <c r="T89" s="5" t="s">
        <v>169</v>
      </c>
      <c r="U89" s="5" t="s">
        <v>199</v>
      </c>
      <c r="V89" s="5" t="s">
        <v>200</v>
      </c>
      <c r="W89" s="5" t="s">
        <v>199</v>
      </c>
      <c r="X89" s="6" t="s">
        <v>199</v>
      </c>
      <c r="Y89" s="6" t="s">
        <v>200</v>
      </c>
      <c r="Z89" s="5" t="s">
        <v>199</v>
      </c>
      <c r="AA89" s="5" t="s">
        <v>199</v>
      </c>
      <c r="AB89" s="5" t="s">
        <v>200</v>
      </c>
      <c r="AC89" s="5" t="s">
        <v>226</v>
      </c>
      <c r="AD89" s="5" t="s">
        <v>169</v>
      </c>
      <c r="AE89" s="5" t="s">
        <v>169</v>
      </c>
      <c r="AF89" s="5" t="s">
        <v>199</v>
      </c>
      <c r="AG89" s="5" t="s">
        <v>199</v>
      </c>
      <c r="AH89" s="5" t="s">
        <v>199</v>
      </c>
      <c r="AI89" s="6" t="s">
        <v>199</v>
      </c>
      <c r="AK89" s="30">
        <f t="shared" si="16"/>
        <v>6</v>
      </c>
      <c r="AL89" s="5">
        <f t="shared" si="20"/>
        <v>4</v>
      </c>
      <c r="AM89" s="5">
        <f t="shared" si="37"/>
        <v>6</v>
      </c>
      <c r="AN89" s="5">
        <f t="shared" si="38"/>
        <v>6</v>
      </c>
      <c r="AO89" s="5">
        <f t="shared" si="39"/>
        <v>4</v>
      </c>
      <c r="AP89" s="29">
        <f t="shared" si="40"/>
        <v>6</v>
      </c>
      <c r="AR89" s="5">
        <f t="shared" si="41"/>
        <v>3</v>
      </c>
      <c r="AS89" s="5">
        <f t="shared" si="42"/>
        <v>0</v>
      </c>
      <c r="AT89" s="5">
        <f t="shared" si="43"/>
        <v>5</v>
      </c>
      <c r="AU89" s="5">
        <f t="shared" si="44"/>
        <v>0</v>
      </c>
      <c r="AV89" s="5">
        <f t="shared" si="45"/>
        <v>3</v>
      </c>
      <c r="AW89" s="5">
        <f t="shared" si="46"/>
        <v>0</v>
      </c>
    </row>
    <row r="90" spans="1:49" x14ac:dyDescent="0.2">
      <c r="A90" s="49" t="s">
        <v>2</v>
      </c>
      <c r="B90" s="50" t="s">
        <v>123</v>
      </c>
      <c r="C90" s="51" t="s">
        <v>131</v>
      </c>
      <c r="D90" s="5" t="s">
        <v>187</v>
      </c>
      <c r="E90" s="5" t="s">
        <v>188</v>
      </c>
      <c r="F90" s="16">
        <v>45447</v>
      </c>
      <c r="G90" s="17">
        <v>0.67847222222222225</v>
      </c>
      <c r="H90" s="5" t="s">
        <v>199</v>
      </c>
      <c r="I90" s="5" t="s">
        <v>200</v>
      </c>
      <c r="J90" s="5" t="s">
        <v>199</v>
      </c>
      <c r="K90" s="5" t="s">
        <v>169</v>
      </c>
      <c r="L90" s="5" t="s">
        <v>199</v>
      </c>
      <c r="M90" s="5" t="s">
        <v>199</v>
      </c>
      <c r="N90" s="5" t="s">
        <v>199</v>
      </c>
      <c r="O90" s="5" t="s">
        <v>199</v>
      </c>
      <c r="P90" s="5" t="s">
        <v>169</v>
      </c>
      <c r="Q90" s="5" t="s">
        <v>169</v>
      </c>
      <c r="R90" s="5" t="s">
        <v>169</v>
      </c>
      <c r="S90" s="5" t="s">
        <v>169</v>
      </c>
      <c r="T90" s="5" t="s">
        <v>169</v>
      </c>
      <c r="U90" s="5" t="s">
        <v>199</v>
      </c>
      <c r="V90" s="5" t="s">
        <v>200</v>
      </c>
      <c r="W90" s="5" t="s">
        <v>199</v>
      </c>
      <c r="X90" s="6" t="s">
        <v>199</v>
      </c>
      <c r="Y90" s="6" t="s">
        <v>200</v>
      </c>
      <c r="Z90" s="5" t="s">
        <v>199</v>
      </c>
      <c r="AA90" s="5" t="s">
        <v>199</v>
      </c>
      <c r="AB90" s="5" t="s">
        <v>200</v>
      </c>
      <c r="AC90" s="5" t="s">
        <v>226</v>
      </c>
      <c r="AD90" s="5" t="s">
        <v>169</v>
      </c>
      <c r="AE90" s="5" t="s">
        <v>169</v>
      </c>
      <c r="AF90" s="5" t="s">
        <v>199</v>
      </c>
      <c r="AG90" s="5" t="s">
        <v>199</v>
      </c>
      <c r="AH90" s="5" t="s">
        <v>199</v>
      </c>
      <c r="AI90" s="6" t="s">
        <v>199</v>
      </c>
      <c r="AK90" s="30">
        <f t="shared" si="16"/>
        <v>6</v>
      </c>
      <c r="AL90" s="5">
        <f t="shared" si="20"/>
        <v>3</v>
      </c>
      <c r="AM90" s="5">
        <f t="shared" si="37"/>
        <v>6</v>
      </c>
      <c r="AN90" s="5">
        <f t="shared" si="38"/>
        <v>6</v>
      </c>
      <c r="AO90" s="5">
        <f t="shared" si="39"/>
        <v>3</v>
      </c>
      <c r="AP90" s="29">
        <f t="shared" si="40"/>
        <v>6</v>
      </c>
      <c r="AR90" s="5">
        <f t="shared" si="41"/>
        <v>3</v>
      </c>
      <c r="AS90" s="5">
        <f t="shared" si="42"/>
        <v>0</v>
      </c>
      <c r="AT90" s="5">
        <f t="shared" si="43"/>
        <v>6</v>
      </c>
      <c r="AU90" s="5">
        <f t="shared" si="44"/>
        <v>0</v>
      </c>
      <c r="AV90" s="5">
        <f t="shared" si="45"/>
        <v>3</v>
      </c>
      <c r="AW90" s="5">
        <f t="shared" si="46"/>
        <v>0</v>
      </c>
    </row>
    <row r="91" spans="1:49" x14ac:dyDescent="0.2">
      <c r="A91" s="49" t="s">
        <v>2</v>
      </c>
      <c r="B91" s="50" t="s">
        <v>121</v>
      </c>
      <c r="C91" s="50" t="s">
        <v>133</v>
      </c>
      <c r="D91" s="5" t="s">
        <v>187</v>
      </c>
      <c r="E91" s="5" t="s">
        <v>188</v>
      </c>
      <c r="F91" s="16">
        <v>45447</v>
      </c>
      <c r="G91" s="17">
        <v>0.68055555555555558</v>
      </c>
      <c r="H91" s="5" t="s">
        <v>199</v>
      </c>
      <c r="I91" s="5" t="s">
        <v>200</v>
      </c>
      <c r="J91" s="5" t="s">
        <v>199</v>
      </c>
      <c r="K91" s="5" t="s">
        <v>169</v>
      </c>
      <c r="L91" s="5" t="s">
        <v>199</v>
      </c>
      <c r="M91" s="5" t="s">
        <v>199</v>
      </c>
      <c r="N91" s="5" t="s">
        <v>199</v>
      </c>
      <c r="O91" s="5" t="s">
        <v>199</v>
      </c>
      <c r="P91" s="5" t="s">
        <v>169</v>
      </c>
      <c r="Q91" s="5" t="s">
        <v>169</v>
      </c>
      <c r="R91" s="5" t="s">
        <v>169</v>
      </c>
      <c r="S91" s="5" t="s">
        <v>169</v>
      </c>
      <c r="T91" s="5" t="s">
        <v>169</v>
      </c>
      <c r="U91" s="5" t="s">
        <v>199</v>
      </c>
      <c r="V91" s="5" t="s">
        <v>200</v>
      </c>
      <c r="W91" s="5" t="s">
        <v>199</v>
      </c>
      <c r="X91" s="6" t="s">
        <v>199</v>
      </c>
      <c r="Y91" s="6" t="s">
        <v>200</v>
      </c>
      <c r="Z91" s="5" t="s">
        <v>199</v>
      </c>
      <c r="AA91" s="5" t="s">
        <v>199</v>
      </c>
      <c r="AB91" s="5" t="s">
        <v>200</v>
      </c>
      <c r="AC91" s="5" t="s">
        <v>226</v>
      </c>
      <c r="AD91" s="5" t="s">
        <v>169</v>
      </c>
      <c r="AE91" s="5" t="s">
        <v>169</v>
      </c>
      <c r="AF91" s="5" t="s">
        <v>198</v>
      </c>
      <c r="AG91" s="5" t="s">
        <v>199</v>
      </c>
      <c r="AH91" s="5" t="s">
        <v>199</v>
      </c>
      <c r="AI91" s="6" t="s">
        <v>199</v>
      </c>
      <c r="AK91" s="30">
        <f t="shared" ref="AK91:AK93" si="77">COUNTIF(H91:P91, "pass")</f>
        <v>6</v>
      </c>
      <c r="AL91" s="5">
        <f t="shared" si="20"/>
        <v>3</v>
      </c>
      <c r="AM91" s="5">
        <f t="shared" si="37"/>
        <v>5</v>
      </c>
      <c r="AN91" s="5">
        <f t="shared" si="38"/>
        <v>6</v>
      </c>
      <c r="AO91" s="5">
        <f t="shared" si="39"/>
        <v>3</v>
      </c>
      <c r="AP91" s="29">
        <f t="shared" si="40"/>
        <v>6</v>
      </c>
      <c r="AR91" s="5">
        <f t="shared" si="41"/>
        <v>3</v>
      </c>
      <c r="AS91" s="5">
        <f t="shared" si="42"/>
        <v>0</v>
      </c>
      <c r="AT91" s="5">
        <f t="shared" si="43"/>
        <v>6</v>
      </c>
      <c r="AU91" s="5">
        <f t="shared" si="44"/>
        <v>0</v>
      </c>
      <c r="AV91" s="5">
        <f t="shared" si="45"/>
        <v>3</v>
      </c>
      <c r="AW91" s="5">
        <f t="shared" si="46"/>
        <v>0</v>
      </c>
    </row>
    <row r="92" spans="1:49" x14ac:dyDescent="0.2">
      <c r="A92" s="49" t="s">
        <v>2</v>
      </c>
      <c r="B92" s="50" t="s">
        <v>121</v>
      </c>
      <c r="C92" s="50" t="s">
        <v>134</v>
      </c>
      <c r="D92" s="5" t="s">
        <v>187</v>
      </c>
      <c r="E92" s="5" t="s">
        <v>188</v>
      </c>
      <c r="F92" s="16">
        <v>45447</v>
      </c>
      <c r="G92" s="17">
        <v>0.68263888888888891</v>
      </c>
      <c r="H92" s="5" t="s">
        <v>169</v>
      </c>
      <c r="I92" s="5" t="s">
        <v>200</v>
      </c>
      <c r="J92" s="5" t="s">
        <v>199</v>
      </c>
      <c r="K92" s="5" t="s">
        <v>169</v>
      </c>
      <c r="L92" s="5" t="s">
        <v>199</v>
      </c>
      <c r="M92" s="5" t="s">
        <v>199</v>
      </c>
      <c r="N92" s="5" t="s">
        <v>199</v>
      </c>
      <c r="O92" s="5" t="s">
        <v>199</v>
      </c>
      <c r="P92" s="5" t="s">
        <v>169</v>
      </c>
      <c r="Q92" s="5" t="s">
        <v>199</v>
      </c>
      <c r="R92" s="5" t="s">
        <v>169</v>
      </c>
      <c r="S92" s="5" t="s">
        <v>169</v>
      </c>
      <c r="T92" s="5" t="s">
        <v>169</v>
      </c>
      <c r="U92" s="5" t="s">
        <v>198</v>
      </c>
      <c r="V92" s="5" t="s">
        <v>200</v>
      </c>
      <c r="W92" s="5" t="s">
        <v>199</v>
      </c>
      <c r="X92" s="6" t="s">
        <v>199</v>
      </c>
      <c r="Y92" s="6" t="s">
        <v>200</v>
      </c>
      <c r="Z92" s="5" t="s">
        <v>198</v>
      </c>
      <c r="AA92" s="5" t="s">
        <v>198</v>
      </c>
      <c r="AB92" s="5" t="s">
        <v>200</v>
      </c>
      <c r="AC92" s="5" t="s">
        <v>226</v>
      </c>
      <c r="AD92" s="5" t="s">
        <v>169</v>
      </c>
      <c r="AE92" s="5" t="s">
        <v>169</v>
      </c>
      <c r="AF92" s="5" t="s">
        <v>199</v>
      </c>
      <c r="AG92" s="5" t="s">
        <v>199</v>
      </c>
      <c r="AH92" s="5" t="s">
        <v>198</v>
      </c>
      <c r="AI92" s="6" t="s">
        <v>199</v>
      </c>
      <c r="AK92" s="30">
        <f t="shared" si="77"/>
        <v>5</v>
      </c>
      <c r="AL92" s="5">
        <f t="shared" si="20"/>
        <v>3</v>
      </c>
      <c r="AM92" s="5">
        <f t="shared" si="37"/>
        <v>3</v>
      </c>
      <c r="AN92" s="5">
        <f t="shared" si="38"/>
        <v>5</v>
      </c>
      <c r="AO92" s="5">
        <f t="shared" si="39"/>
        <v>4</v>
      </c>
      <c r="AP92" s="29">
        <f t="shared" si="40"/>
        <v>6</v>
      </c>
      <c r="AR92" s="5">
        <f t="shared" si="41"/>
        <v>4</v>
      </c>
      <c r="AS92" s="5">
        <f t="shared" si="42"/>
        <v>0</v>
      </c>
      <c r="AT92" s="5">
        <f t="shared" si="43"/>
        <v>5</v>
      </c>
      <c r="AU92" s="5">
        <f t="shared" si="44"/>
        <v>0</v>
      </c>
      <c r="AV92" s="5">
        <f t="shared" si="45"/>
        <v>3</v>
      </c>
      <c r="AW92" s="5">
        <f t="shared" si="46"/>
        <v>0</v>
      </c>
    </row>
    <row r="93" spans="1:49" x14ac:dyDescent="0.2">
      <c r="A93" s="49" t="s">
        <v>2</v>
      </c>
      <c r="B93" s="50" t="s">
        <v>114</v>
      </c>
      <c r="C93" s="50" t="s">
        <v>132</v>
      </c>
      <c r="D93" s="5" t="s">
        <v>187</v>
      </c>
      <c r="E93" s="5" t="s">
        <v>188</v>
      </c>
      <c r="F93" s="16">
        <v>45447</v>
      </c>
      <c r="G93" s="17">
        <v>0.68611111111111112</v>
      </c>
      <c r="H93" s="5" t="s">
        <v>199</v>
      </c>
      <c r="I93" s="5" t="s">
        <v>200</v>
      </c>
      <c r="J93" s="5" t="s">
        <v>199</v>
      </c>
      <c r="K93" s="5" t="s">
        <v>169</v>
      </c>
      <c r="L93" s="5" t="s">
        <v>199</v>
      </c>
      <c r="M93" s="5" t="s">
        <v>199</v>
      </c>
      <c r="N93" s="5" t="s">
        <v>199</v>
      </c>
      <c r="O93" s="5" t="s">
        <v>199</v>
      </c>
      <c r="P93" s="5" t="s">
        <v>169</v>
      </c>
      <c r="Q93" s="5" t="s">
        <v>169</v>
      </c>
      <c r="R93" s="5" t="s">
        <v>169</v>
      </c>
      <c r="S93" s="5" t="s">
        <v>169</v>
      </c>
      <c r="T93" s="5" t="s">
        <v>169</v>
      </c>
      <c r="U93" s="5" t="s">
        <v>199</v>
      </c>
      <c r="V93" s="5" t="s">
        <v>200</v>
      </c>
      <c r="W93" s="5" t="s">
        <v>199</v>
      </c>
      <c r="X93" s="6" t="s">
        <v>199</v>
      </c>
      <c r="Y93" s="6" t="s">
        <v>200</v>
      </c>
      <c r="Z93" s="5" t="s">
        <v>199</v>
      </c>
      <c r="AA93" s="5" t="s">
        <v>199</v>
      </c>
      <c r="AB93" s="5" t="s">
        <v>200</v>
      </c>
      <c r="AC93" s="5" t="s">
        <v>226</v>
      </c>
      <c r="AD93" s="5" t="s">
        <v>169</v>
      </c>
      <c r="AE93" s="5" t="s">
        <v>169</v>
      </c>
      <c r="AF93" s="5" t="s">
        <v>199</v>
      </c>
      <c r="AG93" s="5" t="s">
        <v>199</v>
      </c>
      <c r="AH93" s="5" t="s">
        <v>199</v>
      </c>
      <c r="AI93" s="6" t="s">
        <v>199</v>
      </c>
      <c r="AK93" s="30">
        <f t="shared" si="77"/>
        <v>6</v>
      </c>
      <c r="AL93" s="5">
        <f t="shared" si="20"/>
        <v>3</v>
      </c>
      <c r="AM93" s="5">
        <f t="shared" si="37"/>
        <v>6</v>
      </c>
      <c r="AN93" s="5">
        <f t="shared" si="38"/>
        <v>6</v>
      </c>
      <c r="AO93" s="5">
        <f t="shared" si="39"/>
        <v>3</v>
      </c>
      <c r="AP93" s="29">
        <f t="shared" si="40"/>
        <v>6</v>
      </c>
      <c r="AR93" s="5">
        <f t="shared" si="41"/>
        <v>3</v>
      </c>
      <c r="AS93" s="5">
        <f t="shared" si="42"/>
        <v>0</v>
      </c>
      <c r="AT93" s="5">
        <f t="shared" si="43"/>
        <v>6</v>
      </c>
      <c r="AU93" s="5">
        <f t="shared" si="44"/>
        <v>0</v>
      </c>
      <c r="AV93" s="5">
        <f t="shared" si="45"/>
        <v>3</v>
      </c>
      <c r="AW93" s="5">
        <f t="shared" si="46"/>
        <v>0</v>
      </c>
    </row>
    <row r="94" spans="1:49" x14ac:dyDescent="0.2">
      <c r="A94" s="49" t="s">
        <v>2</v>
      </c>
      <c r="B94" s="50" t="s">
        <v>116</v>
      </c>
      <c r="C94" s="50" t="s">
        <v>258</v>
      </c>
      <c r="D94" s="5" t="s">
        <v>187</v>
      </c>
      <c r="E94" s="5" t="s">
        <v>188</v>
      </c>
      <c r="F94" s="16">
        <v>45447</v>
      </c>
      <c r="G94" s="17">
        <v>0.7</v>
      </c>
      <c r="H94" s="5" t="s">
        <v>199</v>
      </c>
      <c r="I94" s="5" t="s">
        <v>200</v>
      </c>
      <c r="J94" s="5" t="s">
        <v>199</v>
      </c>
      <c r="K94" s="5" t="s">
        <v>169</v>
      </c>
      <c r="L94" s="5" t="s">
        <v>199</v>
      </c>
      <c r="M94" s="5" t="s">
        <v>199</v>
      </c>
      <c r="N94" s="5" t="s">
        <v>199</v>
      </c>
      <c r="O94" s="5" t="s">
        <v>199</v>
      </c>
      <c r="P94" s="5" t="s">
        <v>169</v>
      </c>
      <c r="Q94" s="5" t="s">
        <v>169</v>
      </c>
      <c r="R94" s="5" t="s">
        <v>169</v>
      </c>
      <c r="S94" s="5" t="s">
        <v>169</v>
      </c>
      <c r="T94" s="5" t="s">
        <v>169</v>
      </c>
      <c r="U94" s="5" t="s">
        <v>199</v>
      </c>
      <c r="V94" s="5" t="s">
        <v>200</v>
      </c>
      <c r="W94" s="5" t="s">
        <v>199</v>
      </c>
      <c r="X94" s="6" t="s">
        <v>199</v>
      </c>
      <c r="Y94" s="6" t="s">
        <v>200</v>
      </c>
      <c r="Z94" s="5" t="s">
        <v>199</v>
      </c>
      <c r="AA94" s="5" t="s">
        <v>199</v>
      </c>
      <c r="AB94" s="5" t="s">
        <v>200</v>
      </c>
      <c r="AC94" s="5" t="s">
        <v>226</v>
      </c>
      <c r="AD94" s="5" t="s">
        <v>169</v>
      </c>
      <c r="AE94" s="5" t="s">
        <v>169</v>
      </c>
      <c r="AF94" s="5" t="s">
        <v>199</v>
      </c>
      <c r="AG94" s="5" t="s">
        <v>199</v>
      </c>
      <c r="AH94" s="5" t="s">
        <v>199</v>
      </c>
      <c r="AI94" s="6" t="s">
        <v>169</v>
      </c>
      <c r="AK94" s="30">
        <f t="shared" ref="AK94" si="78">COUNTIF(H94:P94, "pass")</f>
        <v>6</v>
      </c>
      <c r="AL94" s="5">
        <f t="shared" ref="AL94" si="79">COUNTIF(Q94:Y94, "pass")</f>
        <v>3</v>
      </c>
      <c r="AM94" s="5">
        <f t="shared" ref="AM94" si="80">COUNTIF(Z94:AB94, "pass")+COUNTIF(AD94:AI94, "pass")</f>
        <v>5</v>
      </c>
      <c r="AN94" s="5">
        <f t="shared" ref="AN94" si="81">COUNTIF(H94:P94, "pass")+COUNTIF(H94:P94, "fail")</f>
        <v>6</v>
      </c>
      <c r="AO94" s="5">
        <f t="shared" ref="AO94" si="82">COUNTIF(Q94:Y94, "pass")+COUNTIF(Q94:Y94, "fail")</f>
        <v>3</v>
      </c>
      <c r="AP94" s="29">
        <f t="shared" ref="AP94" si="83">COUNTIF(Z94:AB94, "pass")+COUNTIF(AD94:AI94, "pass")+COUNTIF(Z94:AB94, "fail")+COUNTIF(AD94:AI94, "fail")</f>
        <v>5</v>
      </c>
      <c r="AR94" s="5">
        <f t="shared" ref="AR94" si="84">COUNTIF(H94:P94, "not applicable")+COUNTIF(H94:P94, "not tested")</f>
        <v>3</v>
      </c>
      <c r="AS94" s="5">
        <f t="shared" ref="AS94" si="85">COUNTIF(H94:P94, "not in scope of tool")</f>
        <v>0</v>
      </c>
      <c r="AT94" s="5">
        <f t="shared" ref="AT94" si="86">COUNTIF(Q94:Y94, "not applicable")+COUNTIF(Q94:Y94, "not tested")</f>
        <v>6</v>
      </c>
      <c r="AU94" s="5">
        <f t="shared" ref="AU94" si="87">COUNTIF(Q94:Y94, "not in scope of tool")</f>
        <v>0</v>
      </c>
      <c r="AV94" s="5">
        <f t="shared" ref="AV94" si="88">COUNTIF(Z94:AB94, "not tested")+COUNTIF(AD94:AI94, "not tested")+COUNTIF(Z94:AB94, "not applicable")+COUNTIF(AD94:AI94, "not applicable")</f>
        <v>4</v>
      </c>
      <c r="AW94" s="5">
        <f t="shared" ref="AW94" si="89">COUNTIF(Z94:AB94, "not in scope of tool")+COUNTIF(AD94:AI94, "not in scope of tool")</f>
        <v>0</v>
      </c>
    </row>
    <row r="95" spans="1:49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21"/>
      <c r="Y95" s="21"/>
      <c r="Z95" s="19"/>
      <c r="AA95" s="19"/>
      <c r="AB95" s="19"/>
      <c r="AC95" s="19"/>
      <c r="AD95" s="19"/>
      <c r="AE95" s="19"/>
      <c r="AF95" s="19"/>
      <c r="AG95" s="19"/>
      <c r="AH95" s="19"/>
      <c r="AI95" s="21"/>
      <c r="AK95" s="31"/>
      <c r="AL95" s="19"/>
      <c r="AM95" s="19"/>
      <c r="AN95" s="19"/>
      <c r="AO95" s="19"/>
      <c r="AP95" s="32"/>
      <c r="AR95" s="19"/>
      <c r="AS95" s="19"/>
      <c r="AT95" s="19"/>
      <c r="AU95" s="19"/>
      <c r="AV95" s="19"/>
      <c r="AW95" s="19"/>
    </row>
    <row r="96" spans="1:49" x14ac:dyDescent="0.2">
      <c r="A96" s="5" t="s">
        <v>3</v>
      </c>
      <c r="B96" s="5" t="s">
        <v>12</v>
      </c>
      <c r="C96" s="5" t="s">
        <v>142</v>
      </c>
      <c r="D96" s="5" t="s">
        <v>159</v>
      </c>
      <c r="E96" s="5" t="s">
        <v>21</v>
      </c>
      <c r="F96" s="16">
        <v>45445</v>
      </c>
      <c r="G96" s="17">
        <v>0.81458333333333333</v>
      </c>
      <c r="H96" s="5" t="s">
        <v>226</v>
      </c>
      <c r="I96" s="5" t="s">
        <v>226</v>
      </c>
      <c r="J96" s="5" t="s">
        <v>226</v>
      </c>
      <c r="K96" s="5" t="s">
        <v>226</v>
      </c>
      <c r="L96" s="5" t="s">
        <v>226</v>
      </c>
      <c r="M96" s="5" t="s">
        <v>226</v>
      </c>
      <c r="N96" s="5" t="s">
        <v>226</v>
      </c>
      <c r="O96" s="5" t="s">
        <v>226</v>
      </c>
      <c r="P96" s="5" t="s">
        <v>226</v>
      </c>
      <c r="Q96" s="5" t="s">
        <v>226</v>
      </c>
      <c r="R96" s="5" t="s">
        <v>226</v>
      </c>
      <c r="S96" s="5" t="s">
        <v>226</v>
      </c>
      <c r="T96" s="5" t="s">
        <v>226</v>
      </c>
      <c r="U96" s="5" t="s">
        <v>226</v>
      </c>
      <c r="V96" s="5" t="s">
        <v>226</v>
      </c>
      <c r="W96" s="5" t="s">
        <v>226</v>
      </c>
      <c r="X96" s="5" t="s">
        <v>226</v>
      </c>
      <c r="Y96" s="5" t="s">
        <v>226</v>
      </c>
      <c r="Z96" s="5" t="s">
        <v>226</v>
      </c>
      <c r="AA96" s="5" t="s">
        <v>226</v>
      </c>
      <c r="AB96" s="5" t="s">
        <v>199</v>
      </c>
      <c r="AC96" s="5" t="s">
        <v>233</v>
      </c>
      <c r="AD96" s="5" t="s">
        <v>226</v>
      </c>
      <c r="AE96" s="5" t="s">
        <v>226</v>
      </c>
      <c r="AF96" s="5" t="s">
        <v>226</v>
      </c>
      <c r="AG96" s="5" t="s">
        <v>226</v>
      </c>
      <c r="AH96" s="5" t="s">
        <v>226</v>
      </c>
      <c r="AI96" s="5" t="s">
        <v>226</v>
      </c>
      <c r="AK96" s="30">
        <f>COUNTIF(H96:P96, "pass")</f>
        <v>0</v>
      </c>
      <c r="AL96" s="5">
        <f>COUNTIF(Q96:Y96, "pass")</f>
        <v>0</v>
      </c>
      <c r="AM96" s="5">
        <f>COUNTIF(Z96:AB96, "pass")+COUNTIF(AD96:AI96, "pass")</f>
        <v>1</v>
      </c>
      <c r="AN96" s="5">
        <f>COUNTIF(H96:P96, "pass")+COUNTIF(H96:P96, "fail")</f>
        <v>0</v>
      </c>
      <c r="AO96" s="5">
        <f>COUNTIF(Q96:Y96, "pass")+COUNTIF(Q96:Y96, "fail")</f>
        <v>0</v>
      </c>
      <c r="AP96" s="29">
        <f>COUNTIF(Z96:AB96, "pass")+COUNTIF(AD96:AI96, "pass")+COUNTIF(Z96:AB96, "fail")+COUNTIF(AD96:AI96, "fail")</f>
        <v>1</v>
      </c>
      <c r="AR96" s="5">
        <f t="shared" si="41"/>
        <v>0</v>
      </c>
      <c r="AS96" s="5">
        <f t="shared" si="42"/>
        <v>9</v>
      </c>
      <c r="AT96" s="5">
        <f t="shared" si="43"/>
        <v>0</v>
      </c>
      <c r="AU96" s="5">
        <f t="shared" si="44"/>
        <v>9</v>
      </c>
      <c r="AV96" s="5">
        <f t="shared" si="45"/>
        <v>0</v>
      </c>
      <c r="AW96" s="5">
        <f t="shared" si="46"/>
        <v>8</v>
      </c>
    </row>
    <row r="97" spans="1:49" x14ac:dyDescent="0.2">
      <c r="A97" s="5" t="s">
        <v>3</v>
      </c>
      <c r="B97" s="5" t="s">
        <v>11</v>
      </c>
      <c r="C97" s="12" t="s">
        <v>139</v>
      </c>
      <c r="D97" s="5" t="s">
        <v>159</v>
      </c>
      <c r="E97" s="5" t="s">
        <v>21</v>
      </c>
      <c r="F97" s="16">
        <v>45445</v>
      </c>
      <c r="G97" s="17">
        <v>0.81597222222222221</v>
      </c>
      <c r="H97" s="5" t="s">
        <v>226</v>
      </c>
      <c r="I97" s="5" t="s">
        <v>226</v>
      </c>
      <c r="J97" s="5" t="s">
        <v>226</v>
      </c>
      <c r="K97" s="5" t="s">
        <v>226</v>
      </c>
      <c r="L97" s="5" t="s">
        <v>226</v>
      </c>
      <c r="M97" s="5" t="s">
        <v>226</v>
      </c>
      <c r="N97" s="5" t="s">
        <v>226</v>
      </c>
      <c r="O97" s="5" t="s">
        <v>226</v>
      </c>
      <c r="P97" s="5" t="s">
        <v>226</v>
      </c>
      <c r="Q97" s="5" t="s">
        <v>226</v>
      </c>
      <c r="R97" s="5" t="s">
        <v>226</v>
      </c>
      <c r="S97" s="5" t="s">
        <v>226</v>
      </c>
      <c r="T97" s="5" t="s">
        <v>226</v>
      </c>
      <c r="U97" s="5" t="s">
        <v>226</v>
      </c>
      <c r="V97" s="5" t="s">
        <v>226</v>
      </c>
      <c r="W97" s="5" t="s">
        <v>226</v>
      </c>
      <c r="X97" s="5" t="s">
        <v>226</v>
      </c>
      <c r="Y97" s="5" t="s">
        <v>226</v>
      </c>
      <c r="Z97" s="5" t="s">
        <v>226</v>
      </c>
      <c r="AA97" s="5" t="s">
        <v>226</v>
      </c>
      <c r="AB97" s="5" t="s">
        <v>199</v>
      </c>
      <c r="AC97" s="5" t="s">
        <v>234</v>
      </c>
      <c r="AD97" s="5" t="s">
        <v>226</v>
      </c>
      <c r="AE97" s="5" t="s">
        <v>226</v>
      </c>
      <c r="AF97" s="5" t="s">
        <v>226</v>
      </c>
      <c r="AG97" s="5" t="s">
        <v>226</v>
      </c>
      <c r="AH97" s="5" t="s">
        <v>226</v>
      </c>
      <c r="AI97" s="5" t="s">
        <v>226</v>
      </c>
      <c r="AK97" s="30">
        <f t="shared" ref="AK97:AK135" si="90">COUNTIF(H97:P97, "pass")</f>
        <v>0</v>
      </c>
      <c r="AL97" s="5">
        <f t="shared" ref="AL97:AL135" si="91">COUNTIF(Q97:Y97, "pass")</f>
        <v>0</v>
      </c>
      <c r="AM97" s="5">
        <f t="shared" ref="AM97:AM135" si="92">COUNTIF(Z97:AB97, "pass")+COUNTIF(AD97:AI97, "pass")</f>
        <v>1</v>
      </c>
      <c r="AN97" s="5">
        <f t="shared" ref="AN97:AN135" si="93">COUNTIF(H97:P97, "pass")+COUNTIF(H97:P97, "fail")</f>
        <v>0</v>
      </c>
      <c r="AO97" s="5">
        <f t="shared" ref="AO97:AO135" si="94">COUNTIF(Q97:Y97, "pass")+COUNTIF(Q97:Y97, "fail")</f>
        <v>0</v>
      </c>
      <c r="AP97" s="29">
        <f t="shared" ref="AP97:AP135" si="95">COUNTIF(Z97:AB97, "pass")+COUNTIF(AD97:AI97, "pass")+COUNTIF(Z97:AB97, "fail")+COUNTIF(AD97:AI97, "fail")</f>
        <v>1</v>
      </c>
      <c r="AR97" s="5">
        <f t="shared" si="41"/>
        <v>0</v>
      </c>
      <c r="AS97" s="5">
        <f t="shared" si="42"/>
        <v>9</v>
      </c>
      <c r="AT97" s="5">
        <f t="shared" si="43"/>
        <v>0</v>
      </c>
      <c r="AU97" s="5">
        <f t="shared" si="44"/>
        <v>9</v>
      </c>
      <c r="AV97" s="5">
        <f t="shared" si="45"/>
        <v>0</v>
      </c>
      <c r="AW97" s="5">
        <f t="shared" si="46"/>
        <v>8</v>
      </c>
    </row>
    <row r="98" spans="1:49" x14ac:dyDescent="0.2">
      <c r="A98" s="5" t="s">
        <v>3</v>
      </c>
      <c r="B98" s="5" t="s">
        <v>123</v>
      </c>
      <c r="C98" s="5" t="s">
        <v>140</v>
      </c>
      <c r="D98" s="5" t="s">
        <v>159</v>
      </c>
      <c r="E98" s="5" t="s">
        <v>21</v>
      </c>
      <c r="F98" s="16">
        <v>45445</v>
      </c>
      <c r="G98" s="17">
        <v>0.81666666666666665</v>
      </c>
      <c r="H98" s="5" t="s">
        <v>226</v>
      </c>
      <c r="I98" s="5" t="s">
        <v>226</v>
      </c>
      <c r="J98" s="5" t="s">
        <v>226</v>
      </c>
      <c r="K98" s="5" t="s">
        <v>226</v>
      </c>
      <c r="L98" s="5" t="s">
        <v>226</v>
      </c>
      <c r="M98" s="5" t="s">
        <v>226</v>
      </c>
      <c r="N98" s="5" t="s">
        <v>226</v>
      </c>
      <c r="O98" s="5" t="s">
        <v>226</v>
      </c>
      <c r="P98" s="5" t="s">
        <v>226</v>
      </c>
      <c r="Q98" s="5" t="s">
        <v>226</v>
      </c>
      <c r="R98" s="5" t="s">
        <v>226</v>
      </c>
      <c r="S98" s="5" t="s">
        <v>226</v>
      </c>
      <c r="T98" s="5" t="s">
        <v>226</v>
      </c>
      <c r="U98" s="5" t="s">
        <v>226</v>
      </c>
      <c r="V98" s="5" t="s">
        <v>226</v>
      </c>
      <c r="W98" s="5" t="s">
        <v>226</v>
      </c>
      <c r="X98" s="5" t="s">
        <v>226</v>
      </c>
      <c r="Y98" s="5" t="s">
        <v>226</v>
      </c>
      <c r="Z98" s="5" t="s">
        <v>226</v>
      </c>
      <c r="AA98" s="5" t="s">
        <v>226</v>
      </c>
      <c r="AB98" s="5" t="s">
        <v>199</v>
      </c>
      <c r="AC98" s="5" t="s">
        <v>235</v>
      </c>
      <c r="AD98" s="5" t="s">
        <v>226</v>
      </c>
      <c r="AE98" s="5" t="s">
        <v>226</v>
      </c>
      <c r="AF98" s="5" t="s">
        <v>226</v>
      </c>
      <c r="AG98" s="5" t="s">
        <v>226</v>
      </c>
      <c r="AH98" s="5" t="s">
        <v>226</v>
      </c>
      <c r="AI98" s="5" t="s">
        <v>226</v>
      </c>
      <c r="AK98" s="30">
        <f t="shared" si="90"/>
        <v>0</v>
      </c>
      <c r="AL98" s="5">
        <f t="shared" si="91"/>
        <v>0</v>
      </c>
      <c r="AM98" s="5">
        <f t="shared" si="92"/>
        <v>1</v>
      </c>
      <c r="AN98" s="5">
        <f t="shared" si="93"/>
        <v>0</v>
      </c>
      <c r="AO98" s="5">
        <f t="shared" si="94"/>
        <v>0</v>
      </c>
      <c r="AP98" s="29">
        <f t="shared" si="95"/>
        <v>1</v>
      </c>
      <c r="AR98" s="5">
        <f t="shared" si="41"/>
        <v>0</v>
      </c>
      <c r="AS98" s="5">
        <f t="shared" si="42"/>
        <v>9</v>
      </c>
      <c r="AT98" s="5">
        <f t="shared" si="43"/>
        <v>0</v>
      </c>
      <c r="AU98" s="5">
        <f t="shared" si="44"/>
        <v>9</v>
      </c>
      <c r="AV98" s="5">
        <f t="shared" si="45"/>
        <v>0</v>
      </c>
      <c r="AW98" s="5">
        <f t="shared" si="46"/>
        <v>8</v>
      </c>
    </row>
    <row r="99" spans="1:49" x14ac:dyDescent="0.2">
      <c r="A99" s="5" t="s">
        <v>3</v>
      </c>
      <c r="B99" s="5" t="s">
        <v>114</v>
      </c>
      <c r="C99" s="5" t="s">
        <v>141</v>
      </c>
      <c r="D99" s="5" t="s">
        <v>159</v>
      </c>
      <c r="E99" s="5" t="s">
        <v>21</v>
      </c>
      <c r="F99" s="16">
        <v>45445</v>
      </c>
      <c r="G99" s="17">
        <v>0.81805555555555554</v>
      </c>
      <c r="H99" s="5" t="s">
        <v>226</v>
      </c>
      <c r="I99" s="5" t="s">
        <v>226</v>
      </c>
      <c r="J99" s="5" t="s">
        <v>226</v>
      </c>
      <c r="K99" s="5" t="s">
        <v>226</v>
      </c>
      <c r="L99" s="5" t="s">
        <v>226</v>
      </c>
      <c r="M99" s="5" t="s">
        <v>226</v>
      </c>
      <c r="N99" s="5" t="s">
        <v>226</v>
      </c>
      <c r="O99" s="5" t="s">
        <v>226</v>
      </c>
      <c r="P99" s="5" t="s">
        <v>226</v>
      </c>
      <c r="Q99" s="5" t="s">
        <v>226</v>
      </c>
      <c r="R99" s="5" t="s">
        <v>226</v>
      </c>
      <c r="S99" s="5" t="s">
        <v>226</v>
      </c>
      <c r="T99" s="5" t="s">
        <v>226</v>
      </c>
      <c r="U99" s="5" t="s">
        <v>226</v>
      </c>
      <c r="V99" s="5" t="s">
        <v>226</v>
      </c>
      <c r="W99" s="5" t="s">
        <v>226</v>
      </c>
      <c r="X99" s="5" t="s">
        <v>226</v>
      </c>
      <c r="Y99" s="5" t="s">
        <v>226</v>
      </c>
      <c r="Z99" s="5" t="s">
        <v>226</v>
      </c>
      <c r="AA99" s="5" t="s">
        <v>226</v>
      </c>
      <c r="AB99" s="5" t="s">
        <v>199</v>
      </c>
      <c r="AC99" s="5" t="s">
        <v>236</v>
      </c>
      <c r="AD99" s="5" t="s">
        <v>226</v>
      </c>
      <c r="AE99" s="5" t="s">
        <v>226</v>
      </c>
      <c r="AF99" s="5" t="s">
        <v>226</v>
      </c>
      <c r="AG99" s="5" t="s">
        <v>226</v>
      </c>
      <c r="AH99" s="5" t="s">
        <v>226</v>
      </c>
      <c r="AI99" s="5" t="s">
        <v>226</v>
      </c>
      <c r="AK99" s="30">
        <f t="shared" si="90"/>
        <v>0</v>
      </c>
      <c r="AL99" s="5">
        <f t="shared" si="91"/>
        <v>0</v>
      </c>
      <c r="AM99" s="5">
        <f t="shared" si="92"/>
        <v>1</v>
      </c>
      <c r="AN99" s="5">
        <f t="shared" si="93"/>
        <v>0</v>
      </c>
      <c r="AO99" s="5">
        <f t="shared" si="94"/>
        <v>0</v>
      </c>
      <c r="AP99" s="29">
        <f t="shared" si="95"/>
        <v>1</v>
      </c>
      <c r="AR99" s="5">
        <f t="shared" si="41"/>
        <v>0</v>
      </c>
      <c r="AS99" s="5">
        <f t="shared" si="42"/>
        <v>9</v>
      </c>
      <c r="AT99" s="5">
        <f t="shared" si="43"/>
        <v>0</v>
      </c>
      <c r="AU99" s="5">
        <f t="shared" si="44"/>
        <v>9</v>
      </c>
      <c r="AV99" s="5">
        <f t="shared" si="45"/>
        <v>0</v>
      </c>
      <c r="AW99" s="5">
        <f t="shared" si="46"/>
        <v>8</v>
      </c>
    </row>
    <row r="100" spans="1:49" x14ac:dyDescent="0.2">
      <c r="A100" s="5" t="s">
        <v>3</v>
      </c>
      <c r="B100" s="5" t="s">
        <v>121</v>
      </c>
      <c r="C100" s="5" t="s">
        <v>135</v>
      </c>
      <c r="D100" s="5" t="s">
        <v>159</v>
      </c>
      <c r="E100" s="5" t="s">
        <v>21</v>
      </c>
      <c r="F100" s="16">
        <v>45445</v>
      </c>
      <c r="G100" s="17">
        <v>0.81805555555555554</v>
      </c>
      <c r="H100" s="5" t="s">
        <v>226</v>
      </c>
      <c r="I100" s="5" t="s">
        <v>226</v>
      </c>
      <c r="J100" s="5" t="s">
        <v>226</v>
      </c>
      <c r="K100" s="5" t="s">
        <v>226</v>
      </c>
      <c r="L100" s="5" t="s">
        <v>226</v>
      </c>
      <c r="M100" s="5" t="s">
        <v>226</v>
      </c>
      <c r="N100" s="5" t="s">
        <v>226</v>
      </c>
      <c r="O100" s="5" t="s">
        <v>226</v>
      </c>
      <c r="P100" s="5" t="s">
        <v>226</v>
      </c>
      <c r="Q100" s="5" t="s">
        <v>226</v>
      </c>
      <c r="R100" s="5" t="s">
        <v>226</v>
      </c>
      <c r="S100" s="5" t="s">
        <v>226</v>
      </c>
      <c r="T100" s="5" t="s">
        <v>226</v>
      </c>
      <c r="U100" s="5" t="s">
        <v>226</v>
      </c>
      <c r="V100" s="5" t="s">
        <v>226</v>
      </c>
      <c r="W100" s="5" t="s">
        <v>226</v>
      </c>
      <c r="X100" s="5" t="s">
        <v>226</v>
      </c>
      <c r="Y100" s="5" t="s">
        <v>226</v>
      </c>
      <c r="Z100" s="5" t="s">
        <v>226</v>
      </c>
      <c r="AA100" s="5" t="s">
        <v>226</v>
      </c>
      <c r="AB100" s="5" t="s">
        <v>198</v>
      </c>
      <c r="AC100" s="5" t="s">
        <v>237</v>
      </c>
      <c r="AD100" s="5" t="s">
        <v>226</v>
      </c>
      <c r="AE100" s="5" t="s">
        <v>226</v>
      </c>
      <c r="AF100" s="5" t="s">
        <v>226</v>
      </c>
      <c r="AG100" s="5" t="s">
        <v>226</v>
      </c>
      <c r="AH100" s="5" t="s">
        <v>226</v>
      </c>
      <c r="AI100" s="5" t="s">
        <v>226</v>
      </c>
      <c r="AK100" s="30">
        <f t="shared" si="90"/>
        <v>0</v>
      </c>
      <c r="AL100" s="5">
        <f t="shared" si="91"/>
        <v>0</v>
      </c>
      <c r="AM100" s="5">
        <f t="shared" si="92"/>
        <v>0</v>
      </c>
      <c r="AN100" s="5">
        <f t="shared" si="93"/>
        <v>0</v>
      </c>
      <c r="AO100" s="5">
        <f t="shared" si="94"/>
        <v>0</v>
      </c>
      <c r="AP100" s="29">
        <f t="shared" si="95"/>
        <v>1</v>
      </c>
      <c r="AR100" s="5">
        <f t="shared" si="41"/>
        <v>0</v>
      </c>
      <c r="AS100" s="5">
        <f t="shared" si="42"/>
        <v>9</v>
      </c>
      <c r="AT100" s="5">
        <f t="shared" si="43"/>
        <v>0</v>
      </c>
      <c r="AU100" s="5">
        <f t="shared" si="44"/>
        <v>9</v>
      </c>
      <c r="AV100" s="5">
        <f t="shared" si="45"/>
        <v>0</v>
      </c>
      <c r="AW100" s="5">
        <f t="shared" si="46"/>
        <v>8</v>
      </c>
    </row>
    <row r="101" spans="1:49" x14ac:dyDescent="0.2">
      <c r="A101" s="5" t="s">
        <v>3</v>
      </c>
      <c r="B101" s="5" t="s">
        <v>121</v>
      </c>
      <c r="C101" s="5" t="s">
        <v>136</v>
      </c>
      <c r="D101" s="5" t="s">
        <v>159</v>
      </c>
      <c r="E101" s="5" t="s">
        <v>21</v>
      </c>
      <c r="F101" s="16">
        <v>45445</v>
      </c>
      <c r="G101" s="17">
        <v>0.81874999999999998</v>
      </c>
      <c r="H101" s="5" t="s">
        <v>226</v>
      </c>
      <c r="I101" s="5" t="s">
        <v>226</v>
      </c>
      <c r="J101" s="5" t="s">
        <v>226</v>
      </c>
      <c r="K101" s="5" t="s">
        <v>226</v>
      </c>
      <c r="L101" s="5" t="s">
        <v>226</v>
      </c>
      <c r="M101" s="5" t="s">
        <v>226</v>
      </c>
      <c r="N101" s="5" t="s">
        <v>226</v>
      </c>
      <c r="O101" s="5" t="s">
        <v>226</v>
      </c>
      <c r="P101" s="5" t="s">
        <v>226</v>
      </c>
      <c r="Q101" s="5" t="s">
        <v>226</v>
      </c>
      <c r="R101" s="5" t="s">
        <v>226</v>
      </c>
      <c r="S101" s="5" t="s">
        <v>226</v>
      </c>
      <c r="T101" s="5" t="s">
        <v>226</v>
      </c>
      <c r="U101" s="5" t="s">
        <v>226</v>
      </c>
      <c r="V101" s="5" t="s">
        <v>226</v>
      </c>
      <c r="W101" s="5" t="s">
        <v>226</v>
      </c>
      <c r="X101" s="5" t="s">
        <v>226</v>
      </c>
      <c r="Y101" s="5" t="s">
        <v>226</v>
      </c>
      <c r="Z101" s="5" t="s">
        <v>226</v>
      </c>
      <c r="AA101" s="5" t="s">
        <v>226</v>
      </c>
      <c r="AB101" s="5" t="s">
        <v>199</v>
      </c>
      <c r="AC101" s="5" t="s">
        <v>238</v>
      </c>
      <c r="AD101" s="5" t="s">
        <v>226</v>
      </c>
      <c r="AE101" s="5" t="s">
        <v>226</v>
      </c>
      <c r="AF101" s="5" t="s">
        <v>226</v>
      </c>
      <c r="AG101" s="5" t="s">
        <v>226</v>
      </c>
      <c r="AH101" s="5" t="s">
        <v>226</v>
      </c>
      <c r="AI101" s="5" t="s">
        <v>226</v>
      </c>
      <c r="AK101" s="30">
        <f t="shared" si="90"/>
        <v>0</v>
      </c>
      <c r="AL101" s="5">
        <f t="shared" si="91"/>
        <v>0</v>
      </c>
      <c r="AM101" s="5">
        <f t="shared" si="92"/>
        <v>1</v>
      </c>
      <c r="AN101" s="5">
        <f t="shared" si="93"/>
        <v>0</v>
      </c>
      <c r="AO101" s="5">
        <f t="shared" si="94"/>
        <v>0</v>
      </c>
      <c r="AP101" s="29">
        <f t="shared" si="95"/>
        <v>1</v>
      </c>
      <c r="AR101" s="5">
        <f t="shared" si="41"/>
        <v>0</v>
      </c>
      <c r="AS101" s="5">
        <f t="shared" si="42"/>
        <v>9</v>
      </c>
      <c r="AT101" s="5">
        <f t="shared" si="43"/>
        <v>0</v>
      </c>
      <c r="AU101" s="5">
        <f t="shared" si="44"/>
        <v>9</v>
      </c>
      <c r="AV101" s="5">
        <f t="shared" si="45"/>
        <v>0</v>
      </c>
      <c r="AW101" s="5">
        <f t="shared" si="46"/>
        <v>8</v>
      </c>
    </row>
    <row r="102" spans="1:49" x14ac:dyDescent="0.2">
      <c r="A102" s="5" t="s">
        <v>3</v>
      </c>
      <c r="B102" s="5" t="s">
        <v>121</v>
      </c>
      <c r="C102" s="5" t="s">
        <v>137</v>
      </c>
      <c r="D102" s="5" t="s">
        <v>159</v>
      </c>
      <c r="E102" s="5" t="s">
        <v>21</v>
      </c>
      <c r="F102" s="16">
        <v>45445</v>
      </c>
      <c r="G102" s="17">
        <v>0.81874999999999998</v>
      </c>
      <c r="H102" s="5" t="s">
        <v>226</v>
      </c>
      <c r="I102" s="5" t="s">
        <v>226</v>
      </c>
      <c r="J102" s="5" t="s">
        <v>226</v>
      </c>
      <c r="K102" s="5" t="s">
        <v>226</v>
      </c>
      <c r="L102" s="5" t="s">
        <v>226</v>
      </c>
      <c r="M102" s="5" t="s">
        <v>226</v>
      </c>
      <c r="N102" s="5" t="s">
        <v>226</v>
      </c>
      <c r="O102" s="5" t="s">
        <v>226</v>
      </c>
      <c r="P102" s="5" t="s">
        <v>226</v>
      </c>
      <c r="Q102" s="5" t="s">
        <v>226</v>
      </c>
      <c r="R102" s="5" t="s">
        <v>226</v>
      </c>
      <c r="S102" s="5" t="s">
        <v>226</v>
      </c>
      <c r="T102" s="5" t="s">
        <v>226</v>
      </c>
      <c r="U102" s="5" t="s">
        <v>226</v>
      </c>
      <c r="V102" s="5" t="s">
        <v>226</v>
      </c>
      <c r="W102" s="5" t="s">
        <v>226</v>
      </c>
      <c r="X102" s="5" t="s">
        <v>226</v>
      </c>
      <c r="Y102" s="5" t="s">
        <v>226</v>
      </c>
      <c r="Z102" s="5" t="s">
        <v>226</v>
      </c>
      <c r="AA102" s="5" t="s">
        <v>226</v>
      </c>
      <c r="AB102" s="5" t="s">
        <v>198</v>
      </c>
      <c r="AC102" s="5" t="s">
        <v>239</v>
      </c>
      <c r="AD102" s="5" t="s">
        <v>226</v>
      </c>
      <c r="AE102" s="5" t="s">
        <v>226</v>
      </c>
      <c r="AF102" s="5" t="s">
        <v>226</v>
      </c>
      <c r="AG102" s="5" t="s">
        <v>226</v>
      </c>
      <c r="AH102" s="5" t="s">
        <v>226</v>
      </c>
      <c r="AI102" s="5" t="s">
        <v>226</v>
      </c>
      <c r="AK102" s="30">
        <f t="shared" si="90"/>
        <v>0</v>
      </c>
      <c r="AL102" s="5">
        <f t="shared" si="91"/>
        <v>0</v>
      </c>
      <c r="AM102" s="5">
        <f t="shared" si="92"/>
        <v>0</v>
      </c>
      <c r="AN102" s="5">
        <f t="shared" si="93"/>
        <v>0</v>
      </c>
      <c r="AO102" s="5">
        <f t="shared" si="94"/>
        <v>0</v>
      </c>
      <c r="AP102" s="29">
        <f t="shared" si="95"/>
        <v>1</v>
      </c>
      <c r="AR102" s="5">
        <f t="shared" si="41"/>
        <v>0</v>
      </c>
      <c r="AS102" s="5">
        <f t="shared" si="42"/>
        <v>9</v>
      </c>
      <c r="AT102" s="5">
        <f t="shared" si="43"/>
        <v>0</v>
      </c>
      <c r="AU102" s="5">
        <f t="shared" si="44"/>
        <v>9</v>
      </c>
      <c r="AV102" s="5">
        <f t="shared" si="45"/>
        <v>0</v>
      </c>
      <c r="AW102" s="5">
        <f t="shared" si="46"/>
        <v>8</v>
      </c>
    </row>
    <row r="103" spans="1:49" x14ac:dyDescent="0.2">
      <c r="A103" s="5" t="s">
        <v>3</v>
      </c>
      <c r="B103" s="5" t="s">
        <v>115</v>
      </c>
      <c r="C103" s="5" t="s">
        <v>138</v>
      </c>
      <c r="D103" s="5" t="s">
        <v>159</v>
      </c>
      <c r="E103" s="5" t="s">
        <v>21</v>
      </c>
      <c r="F103" s="16">
        <v>45445</v>
      </c>
      <c r="G103" s="17">
        <v>0.81944444444444442</v>
      </c>
      <c r="H103" s="5" t="s">
        <v>226</v>
      </c>
      <c r="I103" s="5" t="s">
        <v>226</v>
      </c>
      <c r="J103" s="5" t="s">
        <v>226</v>
      </c>
      <c r="K103" s="5" t="s">
        <v>226</v>
      </c>
      <c r="L103" s="5" t="s">
        <v>226</v>
      </c>
      <c r="M103" s="5" t="s">
        <v>226</v>
      </c>
      <c r="N103" s="5" t="s">
        <v>226</v>
      </c>
      <c r="O103" s="5" t="s">
        <v>226</v>
      </c>
      <c r="P103" s="5" t="s">
        <v>226</v>
      </c>
      <c r="Q103" s="5" t="s">
        <v>226</v>
      </c>
      <c r="R103" s="5" t="s">
        <v>226</v>
      </c>
      <c r="S103" s="5" t="s">
        <v>226</v>
      </c>
      <c r="T103" s="5" t="s">
        <v>226</v>
      </c>
      <c r="U103" s="5" t="s">
        <v>226</v>
      </c>
      <c r="V103" s="5" t="s">
        <v>226</v>
      </c>
      <c r="W103" s="5" t="s">
        <v>226</v>
      </c>
      <c r="X103" s="5" t="s">
        <v>226</v>
      </c>
      <c r="Y103" s="5" t="s">
        <v>226</v>
      </c>
      <c r="Z103" s="5" t="s">
        <v>226</v>
      </c>
      <c r="AA103" s="5" t="s">
        <v>226</v>
      </c>
      <c r="AB103" s="5" t="s">
        <v>199</v>
      </c>
      <c r="AC103" s="5" t="s">
        <v>240</v>
      </c>
      <c r="AD103" s="5" t="s">
        <v>226</v>
      </c>
      <c r="AE103" s="5" t="s">
        <v>226</v>
      </c>
      <c r="AF103" s="5" t="s">
        <v>226</v>
      </c>
      <c r="AG103" s="5" t="s">
        <v>226</v>
      </c>
      <c r="AH103" s="5" t="s">
        <v>226</v>
      </c>
      <c r="AI103" s="5" t="s">
        <v>226</v>
      </c>
      <c r="AK103" s="30">
        <f t="shared" si="90"/>
        <v>0</v>
      </c>
      <c r="AL103" s="5">
        <f t="shared" si="91"/>
        <v>0</v>
      </c>
      <c r="AM103" s="5">
        <f t="shared" si="92"/>
        <v>1</v>
      </c>
      <c r="AN103" s="5">
        <f t="shared" si="93"/>
        <v>0</v>
      </c>
      <c r="AO103" s="5">
        <f t="shared" si="94"/>
        <v>0</v>
      </c>
      <c r="AP103" s="29">
        <f t="shared" si="95"/>
        <v>1</v>
      </c>
      <c r="AR103" s="5">
        <f t="shared" si="41"/>
        <v>0</v>
      </c>
      <c r="AS103" s="5">
        <f t="shared" si="42"/>
        <v>9</v>
      </c>
      <c r="AT103" s="5">
        <f t="shared" si="43"/>
        <v>0</v>
      </c>
      <c r="AU103" s="5">
        <f t="shared" si="44"/>
        <v>9</v>
      </c>
      <c r="AV103" s="5">
        <f t="shared" si="45"/>
        <v>0</v>
      </c>
      <c r="AW103" s="5">
        <f t="shared" si="46"/>
        <v>8</v>
      </c>
    </row>
    <row r="104" spans="1:49" x14ac:dyDescent="0.2">
      <c r="A104" s="5" t="s">
        <v>3</v>
      </c>
      <c r="B104" s="5" t="s">
        <v>12</v>
      </c>
      <c r="C104" s="5" t="s">
        <v>142</v>
      </c>
      <c r="D104" s="5" t="s">
        <v>24</v>
      </c>
      <c r="E104" s="5" t="s">
        <v>20</v>
      </c>
      <c r="F104" s="16">
        <v>45447</v>
      </c>
      <c r="G104" s="17">
        <v>0.82777777777777772</v>
      </c>
      <c r="H104" s="5" t="s">
        <v>200</v>
      </c>
      <c r="I104" s="5" t="s">
        <v>200</v>
      </c>
      <c r="J104" s="5" t="s">
        <v>226</v>
      </c>
      <c r="K104" s="5" t="s">
        <v>226</v>
      </c>
      <c r="L104" s="5" t="s">
        <v>200</v>
      </c>
      <c r="M104" s="5" t="s">
        <v>200</v>
      </c>
      <c r="N104" s="5" t="s">
        <v>198</v>
      </c>
      <c r="O104" s="5" t="s">
        <v>226</v>
      </c>
      <c r="P104" s="5" t="s">
        <v>200</v>
      </c>
      <c r="Q104" s="5" t="s">
        <v>198</v>
      </c>
      <c r="R104" s="5" t="s">
        <v>200</v>
      </c>
      <c r="S104" s="5" t="s">
        <v>200</v>
      </c>
      <c r="T104" s="5" t="s">
        <v>200</v>
      </c>
      <c r="U104" s="5" t="s">
        <v>226</v>
      </c>
      <c r="V104" s="5" t="s">
        <v>200</v>
      </c>
      <c r="W104" s="5" t="s">
        <v>200</v>
      </c>
      <c r="X104" s="6" t="s">
        <v>199</v>
      </c>
      <c r="Y104" s="6" t="s">
        <v>200</v>
      </c>
      <c r="Z104" s="5" t="s">
        <v>200</v>
      </c>
      <c r="AA104" s="5" t="s">
        <v>226</v>
      </c>
      <c r="AB104" s="5" t="s">
        <v>226</v>
      </c>
      <c r="AC104" s="5" t="s">
        <v>226</v>
      </c>
      <c r="AD104" s="5" t="s">
        <v>200</v>
      </c>
      <c r="AE104" s="5" t="s">
        <v>226</v>
      </c>
      <c r="AF104" s="5" t="s">
        <v>198</v>
      </c>
      <c r="AG104" s="5" t="s">
        <v>200</v>
      </c>
      <c r="AH104" s="5" t="s">
        <v>198</v>
      </c>
      <c r="AI104" s="6" t="s">
        <v>200</v>
      </c>
      <c r="AK104" s="30">
        <f t="shared" si="90"/>
        <v>0</v>
      </c>
      <c r="AL104" s="5">
        <f t="shared" si="91"/>
        <v>1</v>
      </c>
      <c r="AM104" s="5">
        <f t="shared" si="92"/>
        <v>0</v>
      </c>
      <c r="AN104" s="5">
        <f t="shared" si="93"/>
        <v>1</v>
      </c>
      <c r="AO104" s="5">
        <f t="shared" si="94"/>
        <v>2</v>
      </c>
      <c r="AP104" s="29">
        <f t="shared" si="95"/>
        <v>2</v>
      </c>
      <c r="AR104" s="5">
        <f t="shared" si="41"/>
        <v>5</v>
      </c>
      <c r="AS104" s="5">
        <f t="shared" si="42"/>
        <v>3</v>
      </c>
      <c r="AT104" s="5">
        <f t="shared" si="43"/>
        <v>6</v>
      </c>
      <c r="AU104" s="5">
        <f t="shared" si="44"/>
        <v>1</v>
      </c>
      <c r="AV104" s="5">
        <f t="shared" si="45"/>
        <v>4</v>
      </c>
      <c r="AW104" s="5">
        <f t="shared" si="46"/>
        <v>3</v>
      </c>
    </row>
    <row r="105" spans="1:49" x14ac:dyDescent="0.2">
      <c r="A105" s="5" t="s">
        <v>3</v>
      </c>
      <c r="B105" s="5" t="s">
        <v>11</v>
      </c>
      <c r="C105" s="12" t="s">
        <v>139</v>
      </c>
      <c r="D105" s="5" t="s">
        <v>24</v>
      </c>
      <c r="E105" s="5" t="s">
        <v>20</v>
      </c>
      <c r="F105" s="16">
        <v>45448</v>
      </c>
      <c r="G105" s="17">
        <v>0.4777777777777778</v>
      </c>
      <c r="H105" s="5" t="s">
        <v>200</v>
      </c>
      <c r="I105" s="5" t="s">
        <v>200</v>
      </c>
      <c r="J105" s="5" t="s">
        <v>226</v>
      </c>
      <c r="K105" s="5" t="s">
        <v>226</v>
      </c>
      <c r="L105" s="5" t="s">
        <v>200</v>
      </c>
      <c r="M105" s="5" t="s">
        <v>200</v>
      </c>
      <c r="N105" s="5" t="s">
        <v>200</v>
      </c>
      <c r="O105" s="5" t="s">
        <v>226</v>
      </c>
      <c r="P105" s="5" t="s">
        <v>200</v>
      </c>
      <c r="Q105" s="5" t="s">
        <v>199</v>
      </c>
      <c r="R105" s="5" t="s">
        <v>200</v>
      </c>
      <c r="S105" s="5" t="s">
        <v>200</v>
      </c>
      <c r="T105" s="5" t="s">
        <v>200</v>
      </c>
      <c r="U105" s="5" t="s">
        <v>226</v>
      </c>
      <c r="V105" s="5" t="s">
        <v>200</v>
      </c>
      <c r="W105" s="5" t="s">
        <v>200</v>
      </c>
      <c r="X105" s="6" t="s">
        <v>199</v>
      </c>
      <c r="Y105" s="6" t="s">
        <v>200</v>
      </c>
      <c r="Z105" s="5" t="s">
        <v>200</v>
      </c>
      <c r="AA105" s="5" t="s">
        <v>226</v>
      </c>
      <c r="AB105" s="5" t="s">
        <v>226</v>
      </c>
      <c r="AC105" s="5" t="s">
        <v>226</v>
      </c>
      <c r="AD105" s="5" t="s">
        <v>200</v>
      </c>
      <c r="AE105" s="5" t="s">
        <v>226</v>
      </c>
      <c r="AF105" s="5" t="s">
        <v>198</v>
      </c>
      <c r="AG105" s="5" t="s">
        <v>200</v>
      </c>
      <c r="AH105" s="5" t="s">
        <v>198</v>
      </c>
      <c r="AI105" s="6" t="s">
        <v>200</v>
      </c>
      <c r="AK105" s="30">
        <f t="shared" si="90"/>
        <v>0</v>
      </c>
      <c r="AL105" s="5">
        <f t="shared" si="91"/>
        <v>2</v>
      </c>
      <c r="AM105" s="5">
        <f t="shared" si="92"/>
        <v>0</v>
      </c>
      <c r="AN105" s="5">
        <f t="shared" si="93"/>
        <v>0</v>
      </c>
      <c r="AO105" s="5">
        <f t="shared" si="94"/>
        <v>2</v>
      </c>
      <c r="AP105" s="29">
        <f t="shared" si="95"/>
        <v>2</v>
      </c>
      <c r="AR105" s="5">
        <f t="shared" si="41"/>
        <v>6</v>
      </c>
      <c r="AS105" s="5">
        <f t="shared" si="42"/>
        <v>3</v>
      </c>
      <c r="AT105" s="5">
        <f t="shared" si="43"/>
        <v>6</v>
      </c>
      <c r="AU105" s="5">
        <f t="shared" si="44"/>
        <v>1</v>
      </c>
      <c r="AV105" s="5">
        <f t="shared" si="45"/>
        <v>4</v>
      </c>
      <c r="AW105" s="5">
        <f t="shared" si="46"/>
        <v>3</v>
      </c>
    </row>
    <row r="106" spans="1:49" x14ac:dyDescent="0.2">
      <c r="A106" s="5" t="s">
        <v>3</v>
      </c>
      <c r="B106" s="5" t="s">
        <v>123</v>
      </c>
      <c r="C106" s="5" t="s">
        <v>140</v>
      </c>
      <c r="D106" s="5" t="s">
        <v>24</v>
      </c>
      <c r="E106" s="5" t="s">
        <v>20</v>
      </c>
      <c r="F106" s="16">
        <v>45448</v>
      </c>
      <c r="G106" s="17">
        <v>0.4861111111111111</v>
      </c>
      <c r="H106" s="5" t="s">
        <v>200</v>
      </c>
      <c r="I106" s="5" t="s">
        <v>200</v>
      </c>
      <c r="J106" s="5" t="s">
        <v>226</v>
      </c>
      <c r="K106" s="5" t="s">
        <v>226</v>
      </c>
      <c r="L106" s="5" t="s">
        <v>200</v>
      </c>
      <c r="M106" s="5" t="s">
        <v>200</v>
      </c>
      <c r="N106" s="5" t="s">
        <v>200</v>
      </c>
      <c r="O106" s="5" t="s">
        <v>226</v>
      </c>
      <c r="P106" s="5" t="s">
        <v>200</v>
      </c>
      <c r="Q106" s="5" t="s">
        <v>199</v>
      </c>
      <c r="R106" s="5" t="s">
        <v>200</v>
      </c>
      <c r="S106" s="5" t="s">
        <v>200</v>
      </c>
      <c r="T106" s="5" t="s">
        <v>200</v>
      </c>
      <c r="U106" s="5" t="s">
        <v>226</v>
      </c>
      <c r="V106" s="5" t="s">
        <v>200</v>
      </c>
      <c r="W106" s="5" t="s">
        <v>200</v>
      </c>
      <c r="X106" s="6" t="s">
        <v>199</v>
      </c>
      <c r="Y106" s="6" t="s">
        <v>200</v>
      </c>
      <c r="Z106" s="5" t="s">
        <v>200</v>
      </c>
      <c r="AA106" s="5" t="s">
        <v>226</v>
      </c>
      <c r="AB106" s="5" t="s">
        <v>226</v>
      </c>
      <c r="AC106" s="5" t="s">
        <v>226</v>
      </c>
      <c r="AD106" s="5" t="s">
        <v>200</v>
      </c>
      <c r="AE106" s="5" t="s">
        <v>226</v>
      </c>
      <c r="AF106" s="5" t="s">
        <v>198</v>
      </c>
      <c r="AG106" s="5" t="s">
        <v>200</v>
      </c>
      <c r="AH106" s="5" t="s">
        <v>198</v>
      </c>
      <c r="AI106" s="6" t="s">
        <v>200</v>
      </c>
      <c r="AK106" s="30">
        <f t="shared" si="90"/>
        <v>0</v>
      </c>
      <c r="AL106" s="5">
        <f t="shared" si="91"/>
        <v>2</v>
      </c>
      <c r="AM106" s="5">
        <f t="shared" si="92"/>
        <v>0</v>
      </c>
      <c r="AN106" s="5">
        <f t="shared" si="93"/>
        <v>0</v>
      </c>
      <c r="AO106" s="5">
        <f t="shared" si="94"/>
        <v>2</v>
      </c>
      <c r="AP106" s="29">
        <f t="shared" si="95"/>
        <v>2</v>
      </c>
      <c r="AR106" s="5">
        <f t="shared" si="41"/>
        <v>6</v>
      </c>
      <c r="AS106" s="5">
        <f t="shared" si="42"/>
        <v>3</v>
      </c>
      <c r="AT106" s="5">
        <f t="shared" si="43"/>
        <v>6</v>
      </c>
      <c r="AU106" s="5">
        <f t="shared" si="44"/>
        <v>1</v>
      </c>
      <c r="AV106" s="5">
        <f t="shared" si="45"/>
        <v>4</v>
      </c>
      <c r="AW106" s="5">
        <f t="shared" si="46"/>
        <v>3</v>
      </c>
    </row>
    <row r="107" spans="1:49" x14ac:dyDescent="0.2">
      <c r="A107" s="5" t="s">
        <v>3</v>
      </c>
      <c r="B107" s="5" t="s">
        <v>114</v>
      </c>
      <c r="C107" s="5" t="s">
        <v>141</v>
      </c>
      <c r="D107" s="5" t="s">
        <v>24</v>
      </c>
      <c r="E107" s="5" t="s">
        <v>20</v>
      </c>
      <c r="F107" s="16">
        <v>45448</v>
      </c>
      <c r="G107" s="17">
        <v>0.49791666666666667</v>
      </c>
      <c r="H107" s="5" t="s">
        <v>200</v>
      </c>
      <c r="I107" s="5" t="s">
        <v>200</v>
      </c>
      <c r="J107" s="5" t="s">
        <v>226</v>
      </c>
      <c r="K107" s="5" t="s">
        <v>226</v>
      </c>
      <c r="L107" s="5" t="s">
        <v>200</v>
      </c>
      <c r="M107" s="5" t="s">
        <v>200</v>
      </c>
      <c r="N107" s="5" t="s">
        <v>200</v>
      </c>
      <c r="O107" s="5" t="s">
        <v>226</v>
      </c>
      <c r="P107" s="5" t="s">
        <v>200</v>
      </c>
      <c r="Q107" s="5" t="s">
        <v>199</v>
      </c>
      <c r="R107" s="5" t="s">
        <v>200</v>
      </c>
      <c r="S107" s="5" t="s">
        <v>200</v>
      </c>
      <c r="T107" s="5" t="s">
        <v>200</v>
      </c>
      <c r="U107" s="5" t="s">
        <v>226</v>
      </c>
      <c r="V107" s="5" t="s">
        <v>200</v>
      </c>
      <c r="W107" s="5" t="s">
        <v>200</v>
      </c>
      <c r="X107" s="6" t="s">
        <v>199</v>
      </c>
      <c r="Y107" s="6" t="s">
        <v>200</v>
      </c>
      <c r="Z107" s="5" t="s">
        <v>200</v>
      </c>
      <c r="AA107" s="5" t="s">
        <v>226</v>
      </c>
      <c r="AB107" s="5" t="s">
        <v>226</v>
      </c>
      <c r="AC107" s="5" t="s">
        <v>226</v>
      </c>
      <c r="AD107" s="5" t="s">
        <v>200</v>
      </c>
      <c r="AE107" s="5" t="s">
        <v>226</v>
      </c>
      <c r="AF107" s="5" t="s">
        <v>198</v>
      </c>
      <c r="AG107" s="5" t="s">
        <v>200</v>
      </c>
      <c r="AH107" s="5" t="s">
        <v>198</v>
      </c>
      <c r="AI107" s="6" t="s">
        <v>200</v>
      </c>
      <c r="AK107" s="30">
        <f t="shared" si="90"/>
        <v>0</v>
      </c>
      <c r="AL107" s="5">
        <f t="shared" si="91"/>
        <v>2</v>
      </c>
      <c r="AM107" s="5">
        <f t="shared" si="92"/>
        <v>0</v>
      </c>
      <c r="AN107" s="5">
        <f t="shared" si="93"/>
        <v>0</v>
      </c>
      <c r="AO107" s="5">
        <f t="shared" si="94"/>
        <v>2</v>
      </c>
      <c r="AP107" s="29">
        <f t="shared" si="95"/>
        <v>2</v>
      </c>
      <c r="AR107" s="5">
        <f t="shared" si="41"/>
        <v>6</v>
      </c>
      <c r="AS107" s="5">
        <f t="shared" si="42"/>
        <v>3</v>
      </c>
      <c r="AT107" s="5">
        <f t="shared" si="43"/>
        <v>6</v>
      </c>
      <c r="AU107" s="5">
        <f t="shared" si="44"/>
        <v>1</v>
      </c>
      <c r="AV107" s="5">
        <f t="shared" si="45"/>
        <v>4</v>
      </c>
      <c r="AW107" s="5">
        <f t="shared" si="46"/>
        <v>3</v>
      </c>
    </row>
    <row r="108" spans="1:49" x14ac:dyDescent="0.2">
      <c r="A108" s="5" t="s">
        <v>3</v>
      </c>
      <c r="B108" s="5" t="s">
        <v>121</v>
      </c>
      <c r="C108" s="5" t="s">
        <v>135</v>
      </c>
      <c r="D108" s="5" t="s">
        <v>24</v>
      </c>
      <c r="E108" s="5" t="s">
        <v>20</v>
      </c>
      <c r="F108" s="16">
        <v>45447</v>
      </c>
      <c r="G108" s="17">
        <v>0.83750000000000002</v>
      </c>
      <c r="H108" s="5" t="s">
        <v>200</v>
      </c>
      <c r="I108" s="5" t="s">
        <v>200</v>
      </c>
      <c r="J108" s="5" t="s">
        <v>226</v>
      </c>
      <c r="K108" s="5" t="s">
        <v>226</v>
      </c>
      <c r="L108" s="5" t="s">
        <v>200</v>
      </c>
      <c r="M108" s="5" t="s">
        <v>200</v>
      </c>
      <c r="N108" s="5" t="s">
        <v>198</v>
      </c>
      <c r="O108" s="5" t="s">
        <v>226</v>
      </c>
      <c r="P108" s="5" t="s">
        <v>200</v>
      </c>
      <c r="Q108" s="5" t="s">
        <v>198</v>
      </c>
      <c r="R108" s="5" t="s">
        <v>200</v>
      </c>
      <c r="S108" s="5" t="s">
        <v>200</v>
      </c>
      <c r="T108" s="5" t="s">
        <v>200</v>
      </c>
      <c r="U108" s="5" t="s">
        <v>226</v>
      </c>
      <c r="V108" s="5" t="s">
        <v>200</v>
      </c>
      <c r="W108" s="5" t="s">
        <v>200</v>
      </c>
      <c r="X108" s="6" t="s">
        <v>199</v>
      </c>
      <c r="Y108" s="6" t="s">
        <v>200</v>
      </c>
      <c r="Z108" s="5" t="s">
        <v>200</v>
      </c>
      <c r="AA108" s="5" t="s">
        <v>226</v>
      </c>
      <c r="AB108" s="5" t="s">
        <v>226</v>
      </c>
      <c r="AC108" s="5" t="s">
        <v>226</v>
      </c>
      <c r="AD108" s="5" t="s">
        <v>200</v>
      </c>
      <c r="AE108" s="5" t="s">
        <v>226</v>
      </c>
      <c r="AF108" s="5" t="s">
        <v>198</v>
      </c>
      <c r="AG108" s="5" t="s">
        <v>200</v>
      </c>
      <c r="AH108" s="5" t="s">
        <v>199</v>
      </c>
      <c r="AI108" s="6" t="s">
        <v>200</v>
      </c>
      <c r="AK108" s="30">
        <f t="shared" si="90"/>
        <v>0</v>
      </c>
      <c r="AL108" s="5">
        <f t="shared" si="91"/>
        <v>1</v>
      </c>
      <c r="AM108" s="5">
        <f t="shared" si="92"/>
        <v>1</v>
      </c>
      <c r="AN108" s="5">
        <f t="shared" si="93"/>
        <v>1</v>
      </c>
      <c r="AO108" s="5">
        <f t="shared" si="94"/>
        <v>2</v>
      </c>
      <c r="AP108" s="29">
        <f t="shared" si="95"/>
        <v>2</v>
      </c>
      <c r="AR108" s="5">
        <f t="shared" si="41"/>
        <v>5</v>
      </c>
      <c r="AS108" s="5">
        <f t="shared" si="42"/>
        <v>3</v>
      </c>
      <c r="AT108" s="5">
        <f t="shared" si="43"/>
        <v>6</v>
      </c>
      <c r="AU108" s="5">
        <f t="shared" si="44"/>
        <v>1</v>
      </c>
      <c r="AV108" s="5">
        <f t="shared" si="45"/>
        <v>4</v>
      </c>
      <c r="AW108" s="5">
        <f t="shared" si="46"/>
        <v>3</v>
      </c>
    </row>
    <row r="109" spans="1:49" x14ac:dyDescent="0.2">
      <c r="A109" s="5" t="s">
        <v>3</v>
      </c>
      <c r="B109" s="5" t="s">
        <v>121</v>
      </c>
      <c r="C109" s="5" t="s">
        <v>136</v>
      </c>
      <c r="D109" s="5" t="s">
        <v>24</v>
      </c>
      <c r="E109" s="5" t="s">
        <v>20</v>
      </c>
      <c r="F109" s="16">
        <v>45448</v>
      </c>
      <c r="G109" s="17">
        <v>0.46180555555555558</v>
      </c>
      <c r="H109" s="5" t="s">
        <v>200</v>
      </c>
      <c r="I109" s="5" t="s">
        <v>200</v>
      </c>
      <c r="J109" s="5" t="s">
        <v>226</v>
      </c>
      <c r="K109" s="5" t="s">
        <v>226</v>
      </c>
      <c r="L109" s="5" t="s">
        <v>200</v>
      </c>
      <c r="M109" s="5" t="s">
        <v>200</v>
      </c>
      <c r="N109" s="5" t="s">
        <v>198</v>
      </c>
      <c r="O109" s="5" t="s">
        <v>226</v>
      </c>
      <c r="P109" s="5" t="s">
        <v>200</v>
      </c>
      <c r="Q109" s="5" t="s">
        <v>198</v>
      </c>
      <c r="R109" s="5" t="s">
        <v>200</v>
      </c>
      <c r="S109" s="5" t="s">
        <v>200</v>
      </c>
      <c r="T109" s="5" t="s">
        <v>200</v>
      </c>
      <c r="U109" s="5" t="s">
        <v>226</v>
      </c>
      <c r="V109" s="5" t="s">
        <v>200</v>
      </c>
      <c r="W109" s="5" t="s">
        <v>200</v>
      </c>
      <c r="X109" s="6" t="s">
        <v>199</v>
      </c>
      <c r="Y109" s="6" t="s">
        <v>200</v>
      </c>
      <c r="Z109" s="5" t="s">
        <v>200</v>
      </c>
      <c r="AA109" s="5" t="s">
        <v>226</v>
      </c>
      <c r="AB109" s="5" t="s">
        <v>226</v>
      </c>
      <c r="AC109" s="5" t="s">
        <v>226</v>
      </c>
      <c r="AD109" s="5" t="s">
        <v>200</v>
      </c>
      <c r="AE109" s="5" t="s">
        <v>226</v>
      </c>
      <c r="AF109" s="5" t="s">
        <v>198</v>
      </c>
      <c r="AG109" s="5" t="s">
        <v>200</v>
      </c>
      <c r="AH109" s="5" t="s">
        <v>199</v>
      </c>
      <c r="AI109" s="6" t="s">
        <v>200</v>
      </c>
      <c r="AK109" s="30">
        <f t="shared" si="90"/>
        <v>0</v>
      </c>
      <c r="AL109" s="5">
        <f t="shared" si="91"/>
        <v>1</v>
      </c>
      <c r="AM109" s="5">
        <f t="shared" si="92"/>
        <v>1</v>
      </c>
      <c r="AN109" s="5">
        <f t="shared" si="93"/>
        <v>1</v>
      </c>
      <c r="AO109" s="5">
        <f t="shared" si="94"/>
        <v>2</v>
      </c>
      <c r="AP109" s="29">
        <f t="shared" si="95"/>
        <v>2</v>
      </c>
      <c r="AR109" s="5">
        <f t="shared" si="41"/>
        <v>5</v>
      </c>
      <c r="AS109" s="5">
        <f t="shared" si="42"/>
        <v>3</v>
      </c>
      <c r="AT109" s="5">
        <f t="shared" si="43"/>
        <v>6</v>
      </c>
      <c r="AU109" s="5">
        <f t="shared" si="44"/>
        <v>1</v>
      </c>
      <c r="AV109" s="5">
        <f t="shared" si="45"/>
        <v>4</v>
      </c>
      <c r="AW109" s="5">
        <f t="shared" si="46"/>
        <v>3</v>
      </c>
    </row>
    <row r="110" spans="1:49" x14ac:dyDescent="0.2">
      <c r="A110" s="5" t="s">
        <v>3</v>
      </c>
      <c r="B110" s="5" t="s">
        <v>121</v>
      </c>
      <c r="C110" s="5" t="s">
        <v>137</v>
      </c>
      <c r="D110" s="5" t="s">
        <v>24</v>
      </c>
      <c r="E110" s="5" t="s">
        <v>20</v>
      </c>
      <c r="F110" s="16">
        <v>45448</v>
      </c>
      <c r="G110" s="17">
        <v>0.45624999999999999</v>
      </c>
      <c r="H110" s="5" t="s">
        <v>200</v>
      </c>
      <c r="I110" s="5" t="s">
        <v>200</v>
      </c>
      <c r="J110" s="5" t="s">
        <v>226</v>
      </c>
      <c r="K110" s="5" t="s">
        <v>226</v>
      </c>
      <c r="L110" s="5" t="s">
        <v>200</v>
      </c>
      <c r="M110" s="5" t="s">
        <v>200</v>
      </c>
      <c r="N110" s="5" t="s">
        <v>198</v>
      </c>
      <c r="O110" s="5" t="s">
        <v>226</v>
      </c>
      <c r="P110" s="5" t="s">
        <v>200</v>
      </c>
      <c r="Q110" s="5" t="s">
        <v>198</v>
      </c>
      <c r="R110" s="5" t="s">
        <v>200</v>
      </c>
      <c r="S110" s="5" t="s">
        <v>200</v>
      </c>
      <c r="T110" s="5" t="s">
        <v>200</v>
      </c>
      <c r="U110" s="5" t="s">
        <v>226</v>
      </c>
      <c r="V110" s="5" t="s">
        <v>200</v>
      </c>
      <c r="W110" s="5" t="s">
        <v>200</v>
      </c>
      <c r="X110" s="6" t="s">
        <v>199</v>
      </c>
      <c r="Y110" s="6" t="s">
        <v>200</v>
      </c>
      <c r="Z110" s="5" t="s">
        <v>200</v>
      </c>
      <c r="AA110" s="5" t="s">
        <v>226</v>
      </c>
      <c r="AB110" s="5" t="s">
        <v>226</v>
      </c>
      <c r="AC110" s="5" t="s">
        <v>226</v>
      </c>
      <c r="AD110" s="5" t="s">
        <v>200</v>
      </c>
      <c r="AE110" s="5" t="s">
        <v>226</v>
      </c>
      <c r="AF110" s="5" t="s">
        <v>198</v>
      </c>
      <c r="AG110" s="5" t="s">
        <v>200</v>
      </c>
      <c r="AH110" s="5" t="s">
        <v>199</v>
      </c>
      <c r="AI110" s="6" t="s">
        <v>200</v>
      </c>
      <c r="AK110" s="30">
        <f t="shared" si="90"/>
        <v>0</v>
      </c>
      <c r="AL110" s="5">
        <f t="shared" si="91"/>
        <v>1</v>
      </c>
      <c r="AM110" s="5">
        <f t="shared" si="92"/>
        <v>1</v>
      </c>
      <c r="AN110" s="5">
        <f t="shared" si="93"/>
        <v>1</v>
      </c>
      <c r="AO110" s="5">
        <f t="shared" si="94"/>
        <v>2</v>
      </c>
      <c r="AP110" s="29">
        <f t="shared" si="95"/>
        <v>2</v>
      </c>
      <c r="AR110" s="5">
        <f t="shared" si="41"/>
        <v>5</v>
      </c>
      <c r="AS110" s="5">
        <f t="shared" si="42"/>
        <v>3</v>
      </c>
      <c r="AT110" s="5">
        <f t="shared" si="43"/>
        <v>6</v>
      </c>
      <c r="AU110" s="5">
        <f t="shared" si="44"/>
        <v>1</v>
      </c>
      <c r="AV110" s="5">
        <f t="shared" si="45"/>
        <v>4</v>
      </c>
      <c r="AW110" s="5">
        <f t="shared" si="46"/>
        <v>3</v>
      </c>
    </row>
    <row r="111" spans="1:49" x14ac:dyDescent="0.2">
      <c r="A111" s="5" t="s">
        <v>3</v>
      </c>
      <c r="B111" s="5" t="s">
        <v>115</v>
      </c>
      <c r="C111" s="5" t="s">
        <v>138</v>
      </c>
      <c r="D111" s="5" t="s">
        <v>24</v>
      </c>
      <c r="E111" s="5" t="s">
        <v>20</v>
      </c>
      <c r="F111" s="16">
        <v>45448</v>
      </c>
      <c r="G111" s="17">
        <v>0.50208333333333333</v>
      </c>
      <c r="H111" s="5" t="s">
        <v>200</v>
      </c>
      <c r="I111" s="5" t="s">
        <v>200</v>
      </c>
      <c r="J111" s="5" t="s">
        <v>226</v>
      </c>
      <c r="K111" s="5" t="s">
        <v>226</v>
      </c>
      <c r="L111" s="5" t="s">
        <v>200</v>
      </c>
      <c r="M111" s="5" t="s">
        <v>200</v>
      </c>
      <c r="N111" s="5" t="s">
        <v>200</v>
      </c>
      <c r="O111" s="5" t="s">
        <v>226</v>
      </c>
      <c r="P111" s="5" t="s">
        <v>200</v>
      </c>
      <c r="Q111" s="5" t="s">
        <v>199</v>
      </c>
      <c r="R111" s="5" t="s">
        <v>200</v>
      </c>
      <c r="S111" s="5" t="s">
        <v>200</v>
      </c>
      <c r="T111" s="5" t="s">
        <v>200</v>
      </c>
      <c r="U111" s="5" t="s">
        <v>226</v>
      </c>
      <c r="V111" s="5" t="s">
        <v>200</v>
      </c>
      <c r="W111" s="5" t="s">
        <v>200</v>
      </c>
      <c r="X111" s="6" t="s">
        <v>199</v>
      </c>
      <c r="Y111" s="6" t="s">
        <v>200</v>
      </c>
      <c r="Z111" s="5" t="s">
        <v>198</v>
      </c>
      <c r="AA111" s="5" t="s">
        <v>226</v>
      </c>
      <c r="AB111" s="5" t="s">
        <v>226</v>
      </c>
      <c r="AC111" s="5" t="s">
        <v>226</v>
      </c>
      <c r="AD111" s="5" t="s">
        <v>200</v>
      </c>
      <c r="AE111" s="5" t="s">
        <v>226</v>
      </c>
      <c r="AF111" s="5" t="s">
        <v>200</v>
      </c>
      <c r="AG111" s="5" t="s">
        <v>200</v>
      </c>
      <c r="AH111" s="5" t="s">
        <v>198</v>
      </c>
      <c r="AI111" s="6" t="s">
        <v>200</v>
      </c>
      <c r="AK111" s="30">
        <f t="shared" si="90"/>
        <v>0</v>
      </c>
      <c r="AL111" s="5">
        <f t="shared" si="91"/>
        <v>2</v>
      </c>
      <c r="AM111" s="5">
        <f t="shared" si="92"/>
        <v>0</v>
      </c>
      <c r="AN111" s="5">
        <f t="shared" si="93"/>
        <v>0</v>
      </c>
      <c r="AO111" s="5">
        <f t="shared" si="94"/>
        <v>2</v>
      </c>
      <c r="AP111" s="29">
        <f t="shared" si="95"/>
        <v>2</v>
      </c>
      <c r="AR111" s="5">
        <f t="shared" si="41"/>
        <v>6</v>
      </c>
      <c r="AS111" s="5">
        <f t="shared" si="42"/>
        <v>3</v>
      </c>
      <c r="AT111" s="5">
        <f t="shared" si="43"/>
        <v>6</v>
      </c>
      <c r="AU111" s="5">
        <f t="shared" si="44"/>
        <v>1</v>
      </c>
      <c r="AV111" s="5">
        <f t="shared" si="45"/>
        <v>4</v>
      </c>
      <c r="AW111" s="5">
        <f t="shared" si="46"/>
        <v>3</v>
      </c>
    </row>
    <row r="112" spans="1:49" x14ac:dyDescent="0.2">
      <c r="A112" s="22" t="s">
        <v>3</v>
      </c>
      <c r="B112" s="46" t="s">
        <v>12</v>
      </c>
      <c r="C112" s="46" t="s">
        <v>142</v>
      </c>
      <c r="D112" s="5" t="s">
        <v>17</v>
      </c>
      <c r="E112" s="5" t="s">
        <v>19</v>
      </c>
      <c r="F112" s="16">
        <v>45448</v>
      </c>
      <c r="G112" s="17">
        <v>0.50902777777777775</v>
      </c>
      <c r="H112" s="5" t="s">
        <v>198</v>
      </c>
      <c r="I112" s="5" t="s">
        <v>200</v>
      </c>
      <c r="J112" s="5" t="s">
        <v>198</v>
      </c>
      <c r="K112" s="5" t="s">
        <v>200</v>
      </c>
      <c r="L112" s="5" t="s">
        <v>200</v>
      </c>
      <c r="M112" s="5" t="s">
        <v>200</v>
      </c>
      <c r="N112" s="5" t="s">
        <v>200</v>
      </c>
      <c r="O112" s="5" t="s">
        <v>200</v>
      </c>
      <c r="P112" s="5" t="s">
        <v>200</v>
      </c>
      <c r="Q112" s="5" t="s">
        <v>198</v>
      </c>
      <c r="R112" s="5" t="s">
        <v>200</v>
      </c>
      <c r="S112" s="5" t="s">
        <v>200</v>
      </c>
      <c r="T112" s="5" t="s">
        <v>200</v>
      </c>
      <c r="U112" s="5" t="s">
        <v>200</v>
      </c>
      <c r="V112" s="5" t="s">
        <v>200</v>
      </c>
      <c r="W112" s="5" t="s">
        <v>200</v>
      </c>
      <c r="X112" s="6" t="s">
        <v>198</v>
      </c>
      <c r="Y112" s="6" t="s">
        <v>200</v>
      </c>
      <c r="Z112" s="5" t="s">
        <v>198</v>
      </c>
      <c r="AA112" s="5" t="s">
        <v>198</v>
      </c>
      <c r="AB112" s="5" t="s">
        <v>200</v>
      </c>
      <c r="AC112" s="5" t="s">
        <v>226</v>
      </c>
      <c r="AD112" s="5" t="s">
        <v>200</v>
      </c>
      <c r="AE112" s="5" t="s">
        <v>200</v>
      </c>
      <c r="AF112" s="5" t="s">
        <v>198</v>
      </c>
      <c r="AG112" s="5" t="s">
        <v>200</v>
      </c>
      <c r="AH112" s="5" t="s">
        <v>198</v>
      </c>
      <c r="AI112" s="6" t="s">
        <v>200</v>
      </c>
      <c r="AK112" s="30">
        <f t="shared" si="90"/>
        <v>0</v>
      </c>
      <c r="AL112" s="5">
        <f t="shared" si="91"/>
        <v>0</v>
      </c>
      <c r="AM112" s="5">
        <f t="shared" si="92"/>
        <v>0</v>
      </c>
      <c r="AN112" s="5">
        <f t="shared" si="93"/>
        <v>2</v>
      </c>
      <c r="AO112" s="5">
        <f t="shared" si="94"/>
        <v>2</v>
      </c>
      <c r="AP112" s="29">
        <f t="shared" si="95"/>
        <v>4</v>
      </c>
      <c r="AR112" s="5">
        <f t="shared" si="41"/>
        <v>7</v>
      </c>
      <c r="AS112" s="5">
        <f t="shared" si="42"/>
        <v>0</v>
      </c>
      <c r="AT112" s="5">
        <f t="shared" si="43"/>
        <v>7</v>
      </c>
      <c r="AU112" s="5">
        <f t="shared" si="44"/>
        <v>0</v>
      </c>
      <c r="AV112" s="5">
        <f t="shared" si="45"/>
        <v>5</v>
      </c>
      <c r="AW112" s="5">
        <f t="shared" si="46"/>
        <v>0</v>
      </c>
    </row>
    <row r="113" spans="1:49" x14ac:dyDescent="0.2">
      <c r="A113" s="49" t="s">
        <v>3</v>
      </c>
      <c r="B113" s="50" t="s">
        <v>11</v>
      </c>
      <c r="C113" s="51" t="s">
        <v>139</v>
      </c>
      <c r="D113" s="5" t="s">
        <v>17</v>
      </c>
      <c r="E113" s="5" t="s">
        <v>19</v>
      </c>
      <c r="F113" s="16">
        <v>45448</v>
      </c>
      <c r="G113" s="17">
        <v>0.53541666666666665</v>
      </c>
      <c r="H113" s="5" t="s">
        <v>200</v>
      </c>
      <c r="I113" s="5" t="s">
        <v>200</v>
      </c>
      <c r="J113" s="5" t="s">
        <v>198</v>
      </c>
      <c r="K113" s="5" t="s">
        <v>200</v>
      </c>
      <c r="L113" s="5" t="s">
        <v>200</v>
      </c>
      <c r="M113" s="5" t="s">
        <v>200</v>
      </c>
      <c r="N113" s="5" t="s">
        <v>200</v>
      </c>
      <c r="O113" s="5" t="s">
        <v>200</v>
      </c>
      <c r="P113" s="5" t="s">
        <v>200</v>
      </c>
      <c r="Q113" s="5" t="s">
        <v>199</v>
      </c>
      <c r="R113" s="5" t="s">
        <v>200</v>
      </c>
      <c r="S113" s="5" t="s">
        <v>200</v>
      </c>
      <c r="T113" s="5" t="s">
        <v>200</v>
      </c>
      <c r="U113" s="5" t="s">
        <v>200</v>
      </c>
      <c r="V113" s="5" t="s">
        <v>200</v>
      </c>
      <c r="W113" s="5" t="s">
        <v>200</v>
      </c>
      <c r="X113" s="6" t="s">
        <v>198</v>
      </c>
      <c r="Y113" s="6" t="s">
        <v>200</v>
      </c>
      <c r="Z113" s="5" t="s">
        <v>198</v>
      </c>
      <c r="AA113" s="5" t="s">
        <v>198</v>
      </c>
      <c r="AB113" s="5" t="s">
        <v>200</v>
      </c>
      <c r="AC113" s="5" t="s">
        <v>226</v>
      </c>
      <c r="AD113" s="5" t="s">
        <v>198</v>
      </c>
      <c r="AE113" s="5" t="s">
        <v>200</v>
      </c>
      <c r="AF113" s="5" t="s">
        <v>198</v>
      </c>
      <c r="AG113" s="5" t="s">
        <v>200</v>
      </c>
      <c r="AH113" s="5" t="s">
        <v>199</v>
      </c>
      <c r="AI113" s="6" t="s">
        <v>200</v>
      </c>
      <c r="AK113" s="30">
        <f t="shared" si="90"/>
        <v>0</v>
      </c>
      <c r="AL113" s="5">
        <f t="shared" si="91"/>
        <v>1</v>
      </c>
      <c r="AM113" s="5">
        <f t="shared" si="92"/>
        <v>1</v>
      </c>
      <c r="AN113" s="5">
        <f t="shared" si="93"/>
        <v>1</v>
      </c>
      <c r="AO113" s="5">
        <f t="shared" si="94"/>
        <v>2</v>
      </c>
      <c r="AP113" s="29">
        <f t="shared" si="95"/>
        <v>5</v>
      </c>
      <c r="AR113" s="5">
        <f t="shared" si="41"/>
        <v>8</v>
      </c>
      <c r="AS113" s="5">
        <f t="shared" si="42"/>
        <v>0</v>
      </c>
      <c r="AT113" s="5">
        <f t="shared" si="43"/>
        <v>7</v>
      </c>
      <c r="AU113" s="5">
        <f t="shared" si="44"/>
        <v>0</v>
      </c>
      <c r="AV113" s="5">
        <f t="shared" si="45"/>
        <v>4</v>
      </c>
      <c r="AW113" s="5">
        <f t="shared" si="46"/>
        <v>0</v>
      </c>
    </row>
    <row r="114" spans="1:49" x14ac:dyDescent="0.2">
      <c r="A114" s="49" t="s">
        <v>3</v>
      </c>
      <c r="B114" s="50" t="s">
        <v>123</v>
      </c>
      <c r="C114" s="50" t="s">
        <v>140</v>
      </c>
      <c r="D114" s="5" t="s">
        <v>17</v>
      </c>
      <c r="E114" s="5" t="s">
        <v>19</v>
      </c>
      <c r="F114" s="16">
        <v>45448</v>
      </c>
      <c r="G114" s="17">
        <v>0.54374999999999996</v>
      </c>
      <c r="H114" s="5" t="s">
        <v>200</v>
      </c>
      <c r="I114" s="5" t="s">
        <v>200</v>
      </c>
      <c r="J114" s="5" t="s">
        <v>198</v>
      </c>
      <c r="K114" s="5" t="s">
        <v>200</v>
      </c>
      <c r="L114" s="5" t="s">
        <v>198</v>
      </c>
      <c r="M114" s="5" t="s">
        <v>200</v>
      </c>
      <c r="N114" s="5" t="s">
        <v>200</v>
      </c>
      <c r="O114" s="5" t="s">
        <v>200</v>
      </c>
      <c r="P114" s="5" t="s">
        <v>200</v>
      </c>
      <c r="Q114" s="5" t="s">
        <v>199</v>
      </c>
      <c r="R114" s="5" t="s">
        <v>200</v>
      </c>
      <c r="S114" s="5" t="s">
        <v>200</v>
      </c>
      <c r="T114" s="5" t="s">
        <v>200</v>
      </c>
      <c r="U114" s="5" t="s">
        <v>200</v>
      </c>
      <c r="V114" s="5" t="s">
        <v>200</v>
      </c>
      <c r="W114" s="5" t="s">
        <v>200</v>
      </c>
      <c r="X114" s="6" t="s">
        <v>198</v>
      </c>
      <c r="Y114" s="6" t="s">
        <v>200</v>
      </c>
      <c r="Z114" s="5" t="s">
        <v>198</v>
      </c>
      <c r="AA114" s="5" t="s">
        <v>198</v>
      </c>
      <c r="AB114" s="5" t="s">
        <v>200</v>
      </c>
      <c r="AC114" s="5" t="s">
        <v>226</v>
      </c>
      <c r="AD114" s="5" t="s">
        <v>200</v>
      </c>
      <c r="AE114" s="5" t="s">
        <v>200</v>
      </c>
      <c r="AF114" s="5" t="s">
        <v>199</v>
      </c>
      <c r="AG114" s="5" t="s">
        <v>200</v>
      </c>
      <c r="AH114" s="5" t="s">
        <v>199</v>
      </c>
      <c r="AI114" s="6" t="s">
        <v>200</v>
      </c>
      <c r="AK114" s="30">
        <f t="shared" si="90"/>
        <v>0</v>
      </c>
      <c r="AL114" s="5">
        <f t="shared" si="91"/>
        <v>1</v>
      </c>
      <c r="AM114" s="5">
        <f t="shared" si="92"/>
        <v>2</v>
      </c>
      <c r="AN114" s="5">
        <f t="shared" si="93"/>
        <v>2</v>
      </c>
      <c r="AO114" s="5">
        <f t="shared" si="94"/>
        <v>2</v>
      </c>
      <c r="AP114" s="29">
        <f t="shared" si="95"/>
        <v>4</v>
      </c>
      <c r="AR114" s="5">
        <f t="shared" si="41"/>
        <v>7</v>
      </c>
      <c r="AS114" s="5">
        <f t="shared" si="42"/>
        <v>0</v>
      </c>
      <c r="AT114" s="5">
        <f t="shared" si="43"/>
        <v>7</v>
      </c>
      <c r="AU114" s="5">
        <f t="shared" si="44"/>
        <v>0</v>
      </c>
      <c r="AV114" s="5">
        <f t="shared" si="45"/>
        <v>5</v>
      </c>
      <c r="AW114" s="5">
        <f t="shared" si="46"/>
        <v>0</v>
      </c>
    </row>
    <row r="115" spans="1:49" x14ac:dyDescent="0.2">
      <c r="A115" s="49" t="s">
        <v>3</v>
      </c>
      <c r="B115" s="50" t="s">
        <v>114</v>
      </c>
      <c r="C115" s="50" t="s">
        <v>141</v>
      </c>
      <c r="D115" s="5" t="s">
        <v>17</v>
      </c>
      <c r="E115" s="5" t="s">
        <v>19</v>
      </c>
      <c r="F115" s="16">
        <v>45448</v>
      </c>
      <c r="G115" s="17">
        <v>0.57638888888888884</v>
      </c>
      <c r="H115" s="5" t="s">
        <v>198</v>
      </c>
      <c r="I115" s="5" t="s">
        <v>200</v>
      </c>
      <c r="J115" s="5" t="s">
        <v>198</v>
      </c>
      <c r="K115" s="5" t="s">
        <v>200</v>
      </c>
      <c r="L115" s="5" t="s">
        <v>198</v>
      </c>
      <c r="M115" s="5" t="s">
        <v>200</v>
      </c>
      <c r="N115" s="5" t="s">
        <v>200</v>
      </c>
      <c r="O115" s="5" t="s">
        <v>200</v>
      </c>
      <c r="P115" s="5" t="s">
        <v>200</v>
      </c>
      <c r="Q115" s="5" t="s">
        <v>199</v>
      </c>
      <c r="R115" s="5" t="s">
        <v>200</v>
      </c>
      <c r="S115" s="5" t="s">
        <v>200</v>
      </c>
      <c r="T115" s="5" t="s">
        <v>200</v>
      </c>
      <c r="U115" s="5" t="s">
        <v>200</v>
      </c>
      <c r="V115" s="5" t="s">
        <v>200</v>
      </c>
      <c r="W115" s="5" t="s">
        <v>200</v>
      </c>
      <c r="X115" s="6" t="s">
        <v>198</v>
      </c>
      <c r="Y115" s="6" t="s">
        <v>200</v>
      </c>
      <c r="Z115" s="5" t="s">
        <v>198</v>
      </c>
      <c r="AA115" s="5" t="s">
        <v>198</v>
      </c>
      <c r="AB115" s="5" t="s">
        <v>200</v>
      </c>
      <c r="AC115" s="5" t="s">
        <v>226</v>
      </c>
      <c r="AD115" s="5" t="s">
        <v>200</v>
      </c>
      <c r="AE115" s="5" t="s">
        <v>200</v>
      </c>
      <c r="AF115" s="5" t="s">
        <v>198</v>
      </c>
      <c r="AG115" s="5" t="s">
        <v>200</v>
      </c>
      <c r="AH115" s="5" t="s">
        <v>199</v>
      </c>
      <c r="AI115" s="6" t="s">
        <v>200</v>
      </c>
      <c r="AK115" s="30">
        <f t="shared" si="90"/>
        <v>0</v>
      </c>
      <c r="AL115" s="5">
        <f t="shared" si="91"/>
        <v>1</v>
      </c>
      <c r="AM115" s="5">
        <f t="shared" si="92"/>
        <v>1</v>
      </c>
      <c r="AN115" s="5">
        <f t="shared" si="93"/>
        <v>3</v>
      </c>
      <c r="AO115" s="5">
        <f t="shared" si="94"/>
        <v>2</v>
      </c>
      <c r="AP115" s="29">
        <f t="shared" si="95"/>
        <v>4</v>
      </c>
      <c r="AR115" s="5">
        <f t="shared" si="41"/>
        <v>6</v>
      </c>
      <c r="AS115" s="5">
        <f t="shared" si="42"/>
        <v>0</v>
      </c>
      <c r="AT115" s="5">
        <f t="shared" si="43"/>
        <v>7</v>
      </c>
      <c r="AU115" s="5">
        <f t="shared" si="44"/>
        <v>0</v>
      </c>
      <c r="AV115" s="5">
        <f t="shared" si="45"/>
        <v>5</v>
      </c>
      <c r="AW115" s="5">
        <f t="shared" si="46"/>
        <v>0</v>
      </c>
    </row>
    <row r="116" spans="1:49" x14ac:dyDescent="0.2">
      <c r="A116" s="49" t="s">
        <v>3</v>
      </c>
      <c r="B116" s="50" t="s">
        <v>121</v>
      </c>
      <c r="C116" s="50" t="s">
        <v>135</v>
      </c>
      <c r="D116" s="5" t="s">
        <v>17</v>
      </c>
      <c r="E116" s="5" t="s">
        <v>19</v>
      </c>
      <c r="F116" s="16">
        <v>45448</v>
      </c>
      <c r="G116" s="17">
        <v>0.57986111111111116</v>
      </c>
      <c r="H116" s="5" t="s">
        <v>199</v>
      </c>
      <c r="I116" s="5" t="s">
        <v>200</v>
      </c>
      <c r="J116" s="5" t="s">
        <v>198</v>
      </c>
      <c r="K116" s="5" t="s">
        <v>200</v>
      </c>
      <c r="L116" s="5" t="s">
        <v>200</v>
      </c>
      <c r="M116" s="5" t="s">
        <v>200</v>
      </c>
      <c r="N116" s="5" t="s">
        <v>200</v>
      </c>
      <c r="O116" s="5" t="s">
        <v>200</v>
      </c>
      <c r="P116" s="5" t="s">
        <v>200</v>
      </c>
      <c r="Q116" s="5" t="s">
        <v>199</v>
      </c>
      <c r="R116" s="5" t="s">
        <v>200</v>
      </c>
      <c r="S116" s="5" t="s">
        <v>200</v>
      </c>
      <c r="T116" s="5" t="s">
        <v>200</v>
      </c>
      <c r="U116" s="5" t="s">
        <v>200</v>
      </c>
      <c r="V116" s="5" t="s">
        <v>200</v>
      </c>
      <c r="W116" s="5" t="s">
        <v>200</v>
      </c>
      <c r="X116" s="6" t="s">
        <v>198</v>
      </c>
      <c r="Y116" s="6" t="s">
        <v>200</v>
      </c>
      <c r="Z116" s="5" t="s">
        <v>198</v>
      </c>
      <c r="AA116" s="5" t="s">
        <v>199</v>
      </c>
      <c r="AB116" s="5" t="s">
        <v>200</v>
      </c>
      <c r="AC116" s="5" t="s">
        <v>226</v>
      </c>
      <c r="AD116" s="5" t="s">
        <v>200</v>
      </c>
      <c r="AE116" s="5" t="s">
        <v>200</v>
      </c>
      <c r="AF116" s="5" t="s">
        <v>198</v>
      </c>
      <c r="AG116" s="5" t="s">
        <v>200</v>
      </c>
      <c r="AH116" s="5" t="s">
        <v>199</v>
      </c>
      <c r="AI116" s="6" t="s">
        <v>200</v>
      </c>
      <c r="AK116" s="30">
        <f t="shared" si="90"/>
        <v>1</v>
      </c>
      <c r="AL116" s="5">
        <f t="shared" si="91"/>
        <v>1</v>
      </c>
      <c r="AM116" s="5">
        <f t="shared" si="92"/>
        <v>2</v>
      </c>
      <c r="AN116" s="5">
        <f t="shared" si="93"/>
        <v>2</v>
      </c>
      <c r="AO116" s="5">
        <f t="shared" si="94"/>
        <v>2</v>
      </c>
      <c r="AP116" s="29">
        <f t="shared" si="95"/>
        <v>4</v>
      </c>
      <c r="AR116" s="5">
        <f t="shared" si="41"/>
        <v>7</v>
      </c>
      <c r="AS116" s="5">
        <f t="shared" si="42"/>
        <v>0</v>
      </c>
      <c r="AT116" s="5">
        <f t="shared" si="43"/>
        <v>7</v>
      </c>
      <c r="AU116" s="5">
        <f t="shared" si="44"/>
        <v>0</v>
      </c>
      <c r="AV116" s="5">
        <f t="shared" si="45"/>
        <v>5</v>
      </c>
      <c r="AW116" s="5">
        <f t="shared" si="46"/>
        <v>0</v>
      </c>
    </row>
    <row r="117" spans="1:49" x14ac:dyDescent="0.2">
      <c r="A117" s="49" t="s">
        <v>3</v>
      </c>
      <c r="B117" s="50" t="s">
        <v>121</v>
      </c>
      <c r="C117" s="50" t="s">
        <v>136</v>
      </c>
      <c r="D117" s="5" t="s">
        <v>17</v>
      </c>
      <c r="E117" s="5" t="s">
        <v>19</v>
      </c>
      <c r="F117" s="16">
        <v>45448</v>
      </c>
      <c r="G117" s="17">
        <v>0.58333333333333337</v>
      </c>
      <c r="H117" s="5" t="s">
        <v>198</v>
      </c>
      <c r="I117" s="5" t="s">
        <v>200</v>
      </c>
      <c r="J117" s="5" t="s">
        <v>198</v>
      </c>
      <c r="K117" s="5" t="s">
        <v>200</v>
      </c>
      <c r="L117" s="5" t="s">
        <v>200</v>
      </c>
      <c r="M117" s="5" t="s">
        <v>200</v>
      </c>
      <c r="N117" s="5" t="s">
        <v>200</v>
      </c>
      <c r="O117" s="5" t="s">
        <v>200</v>
      </c>
      <c r="P117" s="5" t="s">
        <v>200</v>
      </c>
      <c r="Q117" s="5" t="s">
        <v>199</v>
      </c>
      <c r="R117" s="5" t="s">
        <v>200</v>
      </c>
      <c r="S117" s="5" t="s">
        <v>200</v>
      </c>
      <c r="T117" s="5" t="s">
        <v>200</v>
      </c>
      <c r="U117" s="5" t="s">
        <v>200</v>
      </c>
      <c r="V117" s="5" t="s">
        <v>200</v>
      </c>
      <c r="W117" s="5" t="s">
        <v>200</v>
      </c>
      <c r="X117" s="6" t="s">
        <v>198</v>
      </c>
      <c r="Y117" s="6" t="s">
        <v>200</v>
      </c>
      <c r="Z117" s="5" t="s">
        <v>199</v>
      </c>
      <c r="AA117" s="5" t="s">
        <v>198</v>
      </c>
      <c r="AB117" s="5" t="s">
        <v>200</v>
      </c>
      <c r="AC117" s="5" t="s">
        <v>226</v>
      </c>
      <c r="AD117" s="5" t="s">
        <v>200</v>
      </c>
      <c r="AE117" s="5" t="s">
        <v>200</v>
      </c>
      <c r="AF117" s="5" t="s">
        <v>198</v>
      </c>
      <c r="AG117" s="5" t="s">
        <v>200</v>
      </c>
      <c r="AH117" s="5" t="s">
        <v>199</v>
      </c>
      <c r="AI117" s="6" t="s">
        <v>200</v>
      </c>
      <c r="AK117" s="30">
        <f t="shared" si="90"/>
        <v>0</v>
      </c>
      <c r="AL117" s="5">
        <f t="shared" si="91"/>
        <v>1</v>
      </c>
      <c r="AM117" s="5">
        <f t="shared" si="92"/>
        <v>2</v>
      </c>
      <c r="AN117" s="5">
        <f t="shared" si="93"/>
        <v>2</v>
      </c>
      <c r="AO117" s="5">
        <f t="shared" si="94"/>
        <v>2</v>
      </c>
      <c r="AP117" s="29">
        <f t="shared" si="95"/>
        <v>4</v>
      </c>
      <c r="AR117" s="5">
        <f t="shared" si="41"/>
        <v>7</v>
      </c>
      <c r="AS117" s="5">
        <f t="shared" si="42"/>
        <v>0</v>
      </c>
      <c r="AT117" s="5">
        <f t="shared" si="43"/>
        <v>7</v>
      </c>
      <c r="AU117" s="5">
        <f t="shared" si="44"/>
        <v>0</v>
      </c>
      <c r="AV117" s="5">
        <f t="shared" si="45"/>
        <v>5</v>
      </c>
      <c r="AW117" s="5">
        <f t="shared" si="46"/>
        <v>0</v>
      </c>
    </row>
    <row r="118" spans="1:49" x14ac:dyDescent="0.2">
      <c r="A118" s="49" t="s">
        <v>3</v>
      </c>
      <c r="B118" s="50" t="s">
        <v>121</v>
      </c>
      <c r="C118" s="50" t="s">
        <v>137</v>
      </c>
      <c r="D118" s="5" t="s">
        <v>17</v>
      </c>
      <c r="E118" s="5" t="s">
        <v>19</v>
      </c>
      <c r="F118" s="16">
        <v>45448</v>
      </c>
      <c r="G118" s="17">
        <v>0.59027777777777779</v>
      </c>
      <c r="H118" s="5" t="s">
        <v>198</v>
      </c>
      <c r="I118" s="5" t="s">
        <v>200</v>
      </c>
      <c r="J118" s="5" t="s">
        <v>198</v>
      </c>
      <c r="K118" s="5" t="s">
        <v>200</v>
      </c>
      <c r="L118" s="5" t="s">
        <v>200</v>
      </c>
      <c r="M118" s="5" t="s">
        <v>200</v>
      </c>
      <c r="N118" s="5" t="s">
        <v>200</v>
      </c>
      <c r="O118" s="5" t="s">
        <v>200</v>
      </c>
      <c r="P118" s="5" t="s">
        <v>200</v>
      </c>
      <c r="Q118" s="5" t="s">
        <v>199</v>
      </c>
      <c r="R118" s="5" t="s">
        <v>200</v>
      </c>
      <c r="S118" s="5" t="s">
        <v>200</v>
      </c>
      <c r="T118" s="5" t="s">
        <v>200</v>
      </c>
      <c r="U118" s="5" t="s">
        <v>200</v>
      </c>
      <c r="V118" s="5" t="s">
        <v>200</v>
      </c>
      <c r="W118" s="5" t="s">
        <v>200</v>
      </c>
      <c r="X118" s="6" t="s">
        <v>198</v>
      </c>
      <c r="Y118" s="6" t="s">
        <v>200</v>
      </c>
      <c r="Z118" s="5" t="s">
        <v>198</v>
      </c>
      <c r="AA118" s="5" t="s">
        <v>198</v>
      </c>
      <c r="AB118" s="5" t="s">
        <v>200</v>
      </c>
      <c r="AC118" s="5" t="s">
        <v>226</v>
      </c>
      <c r="AD118" s="5" t="s">
        <v>200</v>
      </c>
      <c r="AE118" s="5" t="s">
        <v>200</v>
      </c>
      <c r="AF118" s="5" t="s">
        <v>198</v>
      </c>
      <c r="AG118" s="5" t="s">
        <v>200</v>
      </c>
      <c r="AH118" s="5" t="s">
        <v>199</v>
      </c>
      <c r="AI118" s="6" t="s">
        <v>200</v>
      </c>
      <c r="AK118" s="30">
        <f t="shared" si="90"/>
        <v>0</v>
      </c>
      <c r="AL118" s="5">
        <f t="shared" si="91"/>
        <v>1</v>
      </c>
      <c r="AM118" s="5">
        <f t="shared" si="92"/>
        <v>1</v>
      </c>
      <c r="AN118" s="5">
        <f t="shared" si="93"/>
        <v>2</v>
      </c>
      <c r="AO118" s="5">
        <f t="shared" si="94"/>
        <v>2</v>
      </c>
      <c r="AP118" s="29">
        <f t="shared" si="95"/>
        <v>4</v>
      </c>
      <c r="AR118" s="5">
        <f t="shared" si="41"/>
        <v>7</v>
      </c>
      <c r="AS118" s="5">
        <f t="shared" si="42"/>
        <v>0</v>
      </c>
      <c r="AT118" s="5">
        <f t="shared" si="43"/>
        <v>7</v>
      </c>
      <c r="AU118" s="5">
        <f t="shared" si="44"/>
        <v>0</v>
      </c>
      <c r="AV118" s="5">
        <f t="shared" si="45"/>
        <v>5</v>
      </c>
      <c r="AW118" s="5">
        <f t="shared" si="46"/>
        <v>0</v>
      </c>
    </row>
    <row r="119" spans="1:49" x14ac:dyDescent="0.2">
      <c r="A119" s="49" t="s">
        <v>3</v>
      </c>
      <c r="B119" s="50" t="s">
        <v>115</v>
      </c>
      <c r="C119" s="50" t="s">
        <v>138</v>
      </c>
      <c r="D119" s="5" t="s">
        <v>17</v>
      </c>
      <c r="E119" s="5" t="s">
        <v>19</v>
      </c>
      <c r="F119" s="16">
        <v>45448</v>
      </c>
      <c r="G119" s="17">
        <v>0.59652777777777777</v>
      </c>
      <c r="H119" s="60" t="s">
        <v>257</v>
      </c>
      <c r="I119" s="60" t="s">
        <v>257</v>
      </c>
      <c r="J119" s="60" t="s">
        <v>257</v>
      </c>
      <c r="K119" s="60" t="s">
        <v>257</v>
      </c>
      <c r="L119" s="60" t="s">
        <v>257</v>
      </c>
      <c r="M119" s="60" t="s">
        <v>257</v>
      </c>
      <c r="N119" s="60" t="s">
        <v>257</v>
      </c>
      <c r="O119" s="60" t="s">
        <v>257</v>
      </c>
      <c r="P119" s="60" t="s">
        <v>257</v>
      </c>
      <c r="Q119" s="60" t="s">
        <v>257</v>
      </c>
      <c r="R119" s="60" t="s">
        <v>257</v>
      </c>
      <c r="S119" s="60" t="s">
        <v>257</v>
      </c>
      <c r="T119" s="60" t="s">
        <v>257</v>
      </c>
      <c r="U119" s="60" t="s">
        <v>257</v>
      </c>
      <c r="V119" s="60" t="s">
        <v>257</v>
      </c>
      <c r="W119" s="60" t="s">
        <v>257</v>
      </c>
      <c r="X119" s="60" t="s">
        <v>257</v>
      </c>
      <c r="Y119" s="60" t="s">
        <v>257</v>
      </c>
      <c r="Z119" s="60" t="s">
        <v>257</v>
      </c>
      <c r="AA119" s="60" t="s">
        <v>257</v>
      </c>
      <c r="AB119" s="60" t="s">
        <v>257</v>
      </c>
      <c r="AC119" s="60" t="s">
        <v>257</v>
      </c>
      <c r="AD119" s="60" t="s">
        <v>257</v>
      </c>
      <c r="AE119" s="60" t="s">
        <v>257</v>
      </c>
      <c r="AF119" s="60" t="s">
        <v>257</v>
      </c>
      <c r="AG119" s="60" t="s">
        <v>257</v>
      </c>
      <c r="AH119" s="60" t="s">
        <v>257</v>
      </c>
      <c r="AI119" s="60" t="s">
        <v>257</v>
      </c>
      <c r="AK119" s="30">
        <f t="shared" si="90"/>
        <v>0</v>
      </c>
      <c r="AL119" s="5">
        <f t="shared" si="91"/>
        <v>0</v>
      </c>
      <c r="AM119" s="5">
        <f t="shared" si="92"/>
        <v>0</v>
      </c>
      <c r="AN119" s="5">
        <f t="shared" si="93"/>
        <v>0</v>
      </c>
      <c r="AO119" s="5">
        <f t="shared" si="94"/>
        <v>0</v>
      </c>
      <c r="AP119" s="29">
        <f t="shared" si="95"/>
        <v>0</v>
      </c>
      <c r="AR119" s="5">
        <f t="shared" si="41"/>
        <v>0</v>
      </c>
      <c r="AS119" s="5">
        <f t="shared" si="42"/>
        <v>0</v>
      </c>
      <c r="AT119" s="5">
        <f t="shared" si="43"/>
        <v>0</v>
      </c>
      <c r="AU119" s="5">
        <f t="shared" si="44"/>
        <v>0</v>
      </c>
      <c r="AV119" s="5">
        <f t="shared" si="45"/>
        <v>0</v>
      </c>
      <c r="AW119" s="5">
        <f t="shared" si="46"/>
        <v>0</v>
      </c>
    </row>
    <row r="120" spans="1:49" x14ac:dyDescent="0.2">
      <c r="A120" s="22" t="s">
        <v>3</v>
      </c>
      <c r="B120" s="46" t="s">
        <v>12</v>
      </c>
      <c r="C120" s="46" t="s">
        <v>142</v>
      </c>
      <c r="D120" s="5" t="s">
        <v>22</v>
      </c>
      <c r="E120" s="5" t="s">
        <v>20</v>
      </c>
      <c r="F120" s="16">
        <v>45448</v>
      </c>
      <c r="G120" s="17">
        <v>0.59791666666666665</v>
      </c>
      <c r="H120" s="5" t="s">
        <v>198</v>
      </c>
      <c r="I120" s="5" t="s">
        <v>200</v>
      </c>
      <c r="J120" s="5" t="s">
        <v>200</v>
      </c>
      <c r="K120" s="5" t="s">
        <v>200</v>
      </c>
      <c r="L120" s="5" t="s">
        <v>199</v>
      </c>
      <c r="M120" s="5" t="s">
        <v>200</v>
      </c>
      <c r="N120" s="5" t="s">
        <v>200</v>
      </c>
      <c r="O120" s="5" t="s">
        <v>199</v>
      </c>
      <c r="P120" s="5" t="s">
        <v>200</v>
      </c>
      <c r="Q120" s="5" t="s">
        <v>198</v>
      </c>
      <c r="R120" s="5" t="s">
        <v>200</v>
      </c>
      <c r="S120" s="5" t="s">
        <v>200</v>
      </c>
      <c r="T120" s="5" t="s">
        <v>200</v>
      </c>
      <c r="U120" s="5" t="s">
        <v>200</v>
      </c>
      <c r="V120" s="5" t="s">
        <v>200</v>
      </c>
      <c r="W120" s="5" t="s">
        <v>200</v>
      </c>
      <c r="X120" s="6" t="s">
        <v>199</v>
      </c>
      <c r="Y120" s="6" t="s">
        <v>200</v>
      </c>
      <c r="Z120" s="5" t="s">
        <v>199</v>
      </c>
      <c r="AA120" s="5" t="s">
        <v>199</v>
      </c>
      <c r="AB120" s="5" t="s">
        <v>200</v>
      </c>
      <c r="AC120" s="5" t="s">
        <v>226</v>
      </c>
      <c r="AD120" s="5" t="s">
        <v>200</v>
      </c>
      <c r="AE120" s="5" t="s">
        <v>200</v>
      </c>
      <c r="AF120" s="5" t="s">
        <v>198</v>
      </c>
      <c r="AG120" s="5" t="s">
        <v>200</v>
      </c>
      <c r="AH120" s="5" t="s">
        <v>199</v>
      </c>
      <c r="AI120" s="6" t="s">
        <v>200</v>
      </c>
      <c r="AK120" s="30">
        <f t="shared" si="90"/>
        <v>2</v>
      </c>
      <c r="AL120" s="5">
        <f t="shared" si="91"/>
        <v>1</v>
      </c>
      <c r="AM120" s="5">
        <f t="shared" si="92"/>
        <v>3</v>
      </c>
      <c r="AN120" s="5">
        <f t="shared" si="93"/>
        <v>3</v>
      </c>
      <c r="AO120" s="5">
        <f t="shared" si="94"/>
        <v>2</v>
      </c>
      <c r="AP120" s="29">
        <f t="shared" si="95"/>
        <v>4</v>
      </c>
      <c r="AR120" s="5">
        <f t="shared" si="41"/>
        <v>6</v>
      </c>
      <c r="AS120" s="5">
        <f t="shared" si="42"/>
        <v>0</v>
      </c>
      <c r="AT120" s="5">
        <f t="shared" si="43"/>
        <v>7</v>
      </c>
      <c r="AU120" s="5">
        <f t="shared" si="44"/>
        <v>0</v>
      </c>
      <c r="AV120" s="5">
        <f t="shared" si="45"/>
        <v>5</v>
      </c>
      <c r="AW120" s="5">
        <f t="shared" si="46"/>
        <v>0</v>
      </c>
    </row>
    <row r="121" spans="1:49" x14ac:dyDescent="0.2">
      <c r="A121" s="49" t="s">
        <v>3</v>
      </c>
      <c r="B121" s="50" t="s">
        <v>11</v>
      </c>
      <c r="C121" s="51" t="s">
        <v>139</v>
      </c>
      <c r="D121" s="5" t="s">
        <v>22</v>
      </c>
      <c r="E121" s="5" t="s">
        <v>20</v>
      </c>
      <c r="F121" s="16">
        <v>45448</v>
      </c>
      <c r="G121" s="17">
        <v>0.6069444444444444</v>
      </c>
      <c r="H121" s="5" t="s">
        <v>198</v>
      </c>
      <c r="I121" s="5" t="s">
        <v>200</v>
      </c>
      <c r="J121" s="5" t="s">
        <v>200</v>
      </c>
      <c r="K121" s="5" t="s">
        <v>200</v>
      </c>
      <c r="L121" s="5" t="s">
        <v>199</v>
      </c>
      <c r="M121" s="5" t="s">
        <v>200</v>
      </c>
      <c r="N121" s="5" t="s">
        <v>200</v>
      </c>
      <c r="O121" s="5" t="s">
        <v>199</v>
      </c>
      <c r="P121" s="5" t="s">
        <v>200</v>
      </c>
      <c r="Q121" s="5" t="s">
        <v>198</v>
      </c>
      <c r="R121" s="5" t="s">
        <v>200</v>
      </c>
      <c r="S121" s="5" t="s">
        <v>200</v>
      </c>
      <c r="T121" s="5" t="s">
        <v>200</v>
      </c>
      <c r="U121" s="5" t="s">
        <v>200</v>
      </c>
      <c r="V121" s="5" t="s">
        <v>200</v>
      </c>
      <c r="W121" s="5" t="s">
        <v>200</v>
      </c>
      <c r="X121" s="6" t="s">
        <v>199</v>
      </c>
      <c r="Y121" s="6" t="s">
        <v>200</v>
      </c>
      <c r="Z121" s="5" t="s">
        <v>198</v>
      </c>
      <c r="AA121" s="5" t="s">
        <v>198</v>
      </c>
      <c r="AB121" s="5" t="s">
        <v>200</v>
      </c>
      <c r="AC121" s="5" t="s">
        <v>226</v>
      </c>
      <c r="AD121" s="5" t="s">
        <v>200</v>
      </c>
      <c r="AE121" s="5" t="s">
        <v>200</v>
      </c>
      <c r="AF121" s="5" t="s">
        <v>198</v>
      </c>
      <c r="AG121" s="5" t="s">
        <v>200</v>
      </c>
      <c r="AH121" s="5" t="s">
        <v>199</v>
      </c>
      <c r="AI121" s="6" t="s">
        <v>200</v>
      </c>
      <c r="AK121" s="30">
        <f t="shared" si="90"/>
        <v>2</v>
      </c>
      <c r="AL121" s="5">
        <f t="shared" si="91"/>
        <v>1</v>
      </c>
      <c r="AM121" s="5">
        <f t="shared" si="92"/>
        <v>1</v>
      </c>
      <c r="AN121" s="5">
        <f t="shared" si="93"/>
        <v>3</v>
      </c>
      <c r="AO121" s="5">
        <f t="shared" si="94"/>
        <v>2</v>
      </c>
      <c r="AP121" s="29">
        <f t="shared" si="95"/>
        <v>4</v>
      </c>
      <c r="AR121" s="5">
        <f t="shared" si="41"/>
        <v>6</v>
      </c>
      <c r="AS121" s="5">
        <f t="shared" si="42"/>
        <v>0</v>
      </c>
      <c r="AT121" s="5">
        <f t="shared" si="43"/>
        <v>7</v>
      </c>
      <c r="AU121" s="5">
        <f t="shared" si="44"/>
        <v>0</v>
      </c>
      <c r="AV121" s="5">
        <f t="shared" si="45"/>
        <v>5</v>
      </c>
      <c r="AW121" s="5">
        <f t="shared" si="46"/>
        <v>0</v>
      </c>
    </row>
    <row r="122" spans="1:49" x14ac:dyDescent="0.2">
      <c r="A122" s="49" t="s">
        <v>3</v>
      </c>
      <c r="B122" s="50" t="s">
        <v>123</v>
      </c>
      <c r="C122" s="50" t="s">
        <v>140</v>
      </c>
      <c r="D122" s="5" t="s">
        <v>22</v>
      </c>
      <c r="E122" s="5" t="s">
        <v>20</v>
      </c>
      <c r="F122" s="16">
        <v>45448</v>
      </c>
      <c r="G122" s="17">
        <v>0.61250000000000004</v>
      </c>
      <c r="H122" s="5" t="s">
        <v>198</v>
      </c>
      <c r="I122" s="5" t="s">
        <v>200</v>
      </c>
      <c r="J122" s="5" t="s">
        <v>200</v>
      </c>
      <c r="K122" s="5" t="s">
        <v>200</v>
      </c>
      <c r="L122" s="5" t="s">
        <v>199</v>
      </c>
      <c r="M122" s="5" t="s">
        <v>200</v>
      </c>
      <c r="N122" s="5" t="s">
        <v>200</v>
      </c>
      <c r="O122" s="5" t="s">
        <v>199</v>
      </c>
      <c r="P122" s="5" t="s">
        <v>200</v>
      </c>
      <c r="Q122" s="5" t="s">
        <v>199</v>
      </c>
      <c r="R122" s="5" t="s">
        <v>200</v>
      </c>
      <c r="S122" s="5" t="s">
        <v>200</v>
      </c>
      <c r="T122" s="5" t="s">
        <v>200</v>
      </c>
      <c r="U122" s="5" t="s">
        <v>200</v>
      </c>
      <c r="V122" s="5" t="s">
        <v>200</v>
      </c>
      <c r="W122" s="5" t="s">
        <v>200</v>
      </c>
      <c r="X122" s="6" t="s">
        <v>199</v>
      </c>
      <c r="Y122" s="6" t="s">
        <v>200</v>
      </c>
      <c r="Z122" s="5" t="s">
        <v>198</v>
      </c>
      <c r="AA122" s="5" t="s">
        <v>198</v>
      </c>
      <c r="AB122" s="5" t="s">
        <v>200</v>
      </c>
      <c r="AC122" s="5" t="s">
        <v>226</v>
      </c>
      <c r="AD122" s="5" t="s">
        <v>200</v>
      </c>
      <c r="AE122" s="5" t="s">
        <v>200</v>
      </c>
      <c r="AF122" s="5" t="s">
        <v>198</v>
      </c>
      <c r="AG122" s="5" t="s">
        <v>200</v>
      </c>
      <c r="AH122" s="5" t="s">
        <v>199</v>
      </c>
      <c r="AI122" s="6" t="s">
        <v>200</v>
      </c>
      <c r="AK122" s="30">
        <f t="shared" si="90"/>
        <v>2</v>
      </c>
      <c r="AL122" s="5">
        <f t="shared" si="91"/>
        <v>2</v>
      </c>
      <c r="AM122" s="5">
        <f t="shared" si="92"/>
        <v>1</v>
      </c>
      <c r="AN122" s="5">
        <f t="shared" si="93"/>
        <v>3</v>
      </c>
      <c r="AO122" s="5">
        <f t="shared" si="94"/>
        <v>2</v>
      </c>
      <c r="AP122" s="29">
        <f t="shared" si="95"/>
        <v>4</v>
      </c>
      <c r="AR122" s="5">
        <f t="shared" si="41"/>
        <v>6</v>
      </c>
      <c r="AS122" s="5">
        <f t="shared" si="42"/>
        <v>0</v>
      </c>
      <c r="AT122" s="5">
        <f t="shared" si="43"/>
        <v>7</v>
      </c>
      <c r="AU122" s="5">
        <f t="shared" si="44"/>
        <v>0</v>
      </c>
      <c r="AV122" s="5">
        <f t="shared" si="45"/>
        <v>5</v>
      </c>
      <c r="AW122" s="5">
        <f t="shared" si="46"/>
        <v>0</v>
      </c>
    </row>
    <row r="123" spans="1:49" x14ac:dyDescent="0.2">
      <c r="A123" s="49" t="s">
        <v>3</v>
      </c>
      <c r="B123" s="50" t="s">
        <v>114</v>
      </c>
      <c r="C123" s="50" t="s">
        <v>141</v>
      </c>
      <c r="D123" s="5" t="s">
        <v>22</v>
      </c>
      <c r="E123" s="5" t="s">
        <v>20</v>
      </c>
      <c r="F123" s="16">
        <v>45448</v>
      </c>
      <c r="G123" s="17">
        <v>0.61597222222222225</v>
      </c>
      <c r="H123" s="5" t="s">
        <v>198</v>
      </c>
      <c r="I123" s="5" t="s">
        <v>200</v>
      </c>
      <c r="J123" s="5" t="s">
        <v>200</v>
      </c>
      <c r="K123" s="5" t="s">
        <v>200</v>
      </c>
      <c r="L123" s="5" t="s">
        <v>199</v>
      </c>
      <c r="M123" s="5" t="s">
        <v>200</v>
      </c>
      <c r="N123" s="5" t="s">
        <v>200</v>
      </c>
      <c r="O123" s="5" t="s">
        <v>199</v>
      </c>
      <c r="P123" s="5" t="s">
        <v>200</v>
      </c>
      <c r="Q123" s="5" t="s">
        <v>199</v>
      </c>
      <c r="R123" s="5" t="s">
        <v>200</v>
      </c>
      <c r="S123" s="5" t="s">
        <v>200</v>
      </c>
      <c r="T123" s="5" t="s">
        <v>200</v>
      </c>
      <c r="U123" s="5" t="s">
        <v>200</v>
      </c>
      <c r="V123" s="5" t="s">
        <v>200</v>
      </c>
      <c r="W123" s="5" t="s">
        <v>200</v>
      </c>
      <c r="X123" s="6" t="s">
        <v>199</v>
      </c>
      <c r="Y123" s="6" t="s">
        <v>200</v>
      </c>
      <c r="Z123" s="5" t="s">
        <v>199</v>
      </c>
      <c r="AA123" s="5" t="s">
        <v>199</v>
      </c>
      <c r="AB123" s="5" t="s">
        <v>200</v>
      </c>
      <c r="AC123" s="5" t="s">
        <v>226</v>
      </c>
      <c r="AD123" s="5" t="s">
        <v>200</v>
      </c>
      <c r="AE123" s="5" t="s">
        <v>200</v>
      </c>
      <c r="AF123" s="5" t="s">
        <v>198</v>
      </c>
      <c r="AG123" s="5" t="s">
        <v>200</v>
      </c>
      <c r="AH123" s="5" t="s">
        <v>199</v>
      </c>
      <c r="AI123" s="6" t="s">
        <v>200</v>
      </c>
      <c r="AK123" s="30">
        <f t="shared" si="90"/>
        <v>2</v>
      </c>
      <c r="AL123" s="5">
        <f t="shared" si="91"/>
        <v>2</v>
      </c>
      <c r="AM123" s="5">
        <f t="shared" si="92"/>
        <v>3</v>
      </c>
      <c r="AN123" s="5">
        <f t="shared" si="93"/>
        <v>3</v>
      </c>
      <c r="AO123" s="5">
        <f t="shared" si="94"/>
        <v>2</v>
      </c>
      <c r="AP123" s="29">
        <f t="shared" si="95"/>
        <v>4</v>
      </c>
      <c r="AR123" s="5">
        <f t="shared" si="41"/>
        <v>6</v>
      </c>
      <c r="AS123" s="5">
        <f t="shared" si="42"/>
        <v>0</v>
      </c>
      <c r="AT123" s="5">
        <f t="shared" si="43"/>
        <v>7</v>
      </c>
      <c r="AU123" s="5">
        <f t="shared" si="44"/>
        <v>0</v>
      </c>
      <c r="AV123" s="5">
        <f t="shared" si="45"/>
        <v>5</v>
      </c>
      <c r="AW123" s="5">
        <f t="shared" si="46"/>
        <v>0</v>
      </c>
    </row>
    <row r="124" spans="1:49" x14ac:dyDescent="0.2">
      <c r="A124" s="49" t="s">
        <v>3</v>
      </c>
      <c r="B124" s="50" t="s">
        <v>121</v>
      </c>
      <c r="C124" s="50" t="s">
        <v>135</v>
      </c>
      <c r="D124" s="5" t="s">
        <v>22</v>
      </c>
      <c r="E124" s="5" t="s">
        <v>20</v>
      </c>
      <c r="F124" s="16">
        <v>45448</v>
      </c>
      <c r="G124" s="17">
        <v>0.61875000000000002</v>
      </c>
      <c r="H124" s="5" t="s">
        <v>198</v>
      </c>
      <c r="I124" s="5" t="s">
        <v>200</v>
      </c>
      <c r="J124" s="5" t="s">
        <v>200</v>
      </c>
      <c r="K124" s="5" t="s">
        <v>200</v>
      </c>
      <c r="L124" s="5" t="s">
        <v>199</v>
      </c>
      <c r="M124" s="5" t="s">
        <v>200</v>
      </c>
      <c r="N124" s="5" t="s">
        <v>200</v>
      </c>
      <c r="O124" s="5" t="s">
        <v>199</v>
      </c>
      <c r="P124" s="5" t="s">
        <v>200</v>
      </c>
      <c r="Q124" s="5" t="s">
        <v>199</v>
      </c>
      <c r="R124" s="5" t="s">
        <v>200</v>
      </c>
      <c r="S124" s="5" t="s">
        <v>200</v>
      </c>
      <c r="T124" s="5" t="s">
        <v>200</v>
      </c>
      <c r="U124" s="5" t="s">
        <v>200</v>
      </c>
      <c r="V124" s="5" t="s">
        <v>200</v>
      </c>
      <c r="W124" s="5" t="s">
        <v>200</v>
      </c>
      <c r="X124" s="6" t="s">
        <v>199</v>
      </c>
      <c r="Y124" s="6" t="s">
        <v>200</v>
      </c>
      <c r="Z124" s="5" t="s">
        <v>199</v>
      </c>
      <c r="AA124" s="5" t="s">
        <v>198</v>
      </c>
      <c r="AB124" s="5" t="s">
        <v>200</v>
      </c>
      <c r="AC124" s="5" t="s">
        <v>226</v>
      </c>
      <c r="AD124" s="5" t="s">
        <v>200</v>
      </c>
      <c r="AE124" s="5" t="s">
        <v>200</v>
      </c>
      <c r="AF124" s="5" t="s">
        <v>198</v>
      </c>
      <c r="AG124" s="5" t="s">
        <v>200</v>
      </c>
      <c r="AH124" s="5" t="s">
        <v>199</v>
      </c>
      <c r="AI124" s="6" t="s">
        <v>200</v>
      </c>
      <c r="AK124" s="30">
        <f t="shared" si="90"/>
        <v>2</v>
      </c>
      <c r="AL124" s="5">
        <f t="shared" si="91"/>
        <v>2</v>
      </c>
      <c r="AM124" s="5">
        <f t="shared" si="92"/>
        <v>2</v>
      </c>
      <c r="AN124" s="5">
        <f t="shared" si="93"/>
        <v>3</v>
      </c>
      <c r="AO124" s="5">
        <f t="shared" si="94"/>
        <v>2</v>
      </c>
      <c r="AP124" s="29">
        <f t="shared" si="95"/>
        <v>4</v>
      </c>
      <c r="AR124" s="5">
        <f t="shared" si="41"/>
        <v>6</v>
      </c>
      <c r="AS124" s="5">
        <f t="shared" si="42"/>
        <v>0</v>
      </c>
      <c r="AT124" s="5">
        <f t="shared" si="43"/>
        <v>7</v>
      </c>
      <c r="AU124" s="5">
        <f t="shared" si="44"/>
        <v>0</v>
      </c>
      <c r="AV124" s="5">
        <f t="shared" si="45"/>
        <v>5</v>
      </c>
      <c r="AW124" s="5">
        <f t="shared" si="46"/>
        <v>0</v>
      </c>
    </row>
    <row r="125" spans="1:49" x14ac:dyDescent="0.2">
      <c r="A125" s="49" t="s">
        <v>3</v>
      </c>
      <c r="B125" s="50" t="s">
        <v>121</v>
      </c>
      <c r="C125" s="50" t="s">
        <v>136</v>
      </c>
      <c r="D125" s="5" t="s">
        <v>22</v>
      </c>
      <c r="E125" s="5" t="s">
        <v>20</v>
      </c>
      <c r="F125" s="16">
        <v>45448</v>
      </c>
      <c r="G125" s="17">
        <v>0.62152777777777779</v>
      </c>
      <c r="H125" s="5" t="s">
        <v>198</v>
      </c>
      <c r="I125" s="5" t="s">
        <v>200</v>
      </c>
      <c r="J125" s="5" t="s">
        <v>200</v>
      </c>
      <c r="K125" s="5" t="s">
        <v>200</v>
      </c>
      <c r="L125" s="5" t="s">
        <v>199</v>
      </c>
      <c r="M125" s="5" t="s">
        <v>200</v>
      </c>
      <c r="N125" s="5" t="s">
        <v>200</v>
      </c>
      <c r="O125" s="5" t="s">
        <v>199</v>
      </c>
      <c r="P125" s="5" t="s">
        <v>200</v>
      </c>
      <c r="Q125" s="5" t="s">
        <v>199</v>
      </c>
      <c r="R125" s="5" t="s">
        <v>200</v>
      </c>
      <c r="S125" s="5" t="s">
        <v>200</v>
      </c>
      <c r="T125" s="5" t="s">
        <v>200</v>
      </c>
      <c r="U125" s="5" t="s">
        <v>200</v>
      </c>
      <c r="V125" s="5" t="s">
        <v>200</v>
      </c>
      <c r="W125" s="5" t="s">
        <v>200</v>
      </c>
      <c r="X125" s="6" t="s">
        <v>199</v>
      </c>
      <c r="Y125" s="6" t="s">
        <v>200</v>
      </c>
      <c r="Z125" s="5" t="s">
        <v>199</v>
      </c>
      <c r="AA125" s="5" t="s">
        <v>198</v>
      </c>
      <c r="AB125" s="5" t="s">
        <v>200</v>
      </c>
      <c r="AC125" s="5" t="s">
        <v>226</v>
      </c>
      <c r="AD125" s="5" t="s">
        <v>200</v>
      </c>
      <c r="AE125" s="5" t="s">
        <v>200</v>
      </c>
      <c r="AF125" s="5" t="s">
        <v>198</v>
      </c>
      <c r="AG125" s="5" t="s">
        <v>200</v>
      </c>
      <c r="AH125" s="5" t="s">
        <v>199</v>
      </c>
      <c r="AI125" s="6" t="s">
        <v>200</v>
      </c>
      <c r="AK125" s="30">
        <f t="shared" si="90"/>
        <v>2</v>
      </c>
      <c r="AL125" s="5">
        <f t="shared" si="91"/>
        <v>2</v>
      </c>
      <c r="AM125" s="5">
        <f t="shared" si="92"/>
        <v>2</v>
      </c>
      <c r="AN125" s="5">
        <f t="shared" si="93"/>
        <v>3</v>
      </c>
      <c r="AO125" s="5">
        <f t="shared" si="94"/>
        <v>2</v>
      </c>
      <c r="AP125" s="29">
        <f t="shared" si="95"/>
        <v>4</v>
      </c>
      <c r="AR125" s="5">
        <f t="shared" si="41"/>
        <v>6</v>
      </c>
      <c r="AS125" s="5">
        <f t="shared" si="42"/>
        <v>0</v>
      </c>
      <c r="AT125" s="5">
        <f t="shared" si="43"/>
        <v>7</v>
      </c>
      <c r="AU125" s="5">
        <f t="shared" si="44"/>
        <v>0</v>
      </c>
      <c r="AV125" s="5">
        <f t="shared" si="45"/>
        <v>5</v>
      </c>
      <c r="AW125" s="5">
        <f t="shared" si="46"/>
        <v>0</v>
      </c>
    </row>
    <row r="126" spans="1:49" x14ac:dyDescent="0.2">
      <c r="A126" s="49" t="s">
        <v>3</v>
      </c>
      <c r="B126" s="50" t="s">
        <v>121</v>
      </c>
      <c r="C126" s="50" t="s">
        <v>137</v>
      </c>
      <c r="D126" s="5" t="s">
        <v>22</v>
      </c>
      <c r="E126" s="5" t="s">
        <v>20</v>
      </c>
      <c r="F126" s="16">
        <v>45448</v>
      </c>
      <c r="G126" s="17">
        <v>0.62361111111111112</v>
      </c>
      <c r="H126" s="5" t="s">
        <v>198</v>
      </c>
      <c r="I126" s="5" t="s">
        <v>200</v>
      </c>
      <c r="J126" s="5" t="s">
        <v>200</v>
      </c>
      <c r="K126" s="5" t="s">
        <v>200</v>
      </c>
      <c r="L126" s="5" t="s">
        <v>199</v>
      </c>
      <c r="M126" s="5" t="s">
        <v>200</v>
      </c>
      <c r="N126" s="5" t="s">
        <v>200</v>
      </c>
      <c r="O126" s="5" t="s">
        <v>199</v>
      </c>
      <c r="P126" s="5" t="s">
        <v>200</v>
      </c>
      <c r="Q126" s="5" t="s">
        <v>199</v>
      </c>
      <c r="R126" s="5" t="s">
        <v>200</v>
      </c>
      <c r="S126" s="5" t="s">
        <v>200</v>
      </c>
      <c r="T126" s="5" t="s">
        <v>200</v>
      </c>
      <c r="U126" s="5" t="s">
        <v>200</v>
      </c>
      <c r="V126" s="5" t="s">
        <v>200</v>
      </c>
      <c r="W126" s="5" t="s">
        <v>200</v>
      </c>
      <c r="X126" s="6" t="s">
        <v>199</v>
      </c>
      <c r="Y126" s="6" t="s">
        <v>200</v>
      </c>
      <c r="Z126" s="5" t="s">
        <v>199</v>
      </c>
      <c r="AA126" s="5" t="s">
        <v>198</v>
      </c>
      <c r="AB126" s="5" t="s">
        <v>200</v>
      </c>
      <c r="AC126" s="5" t="s">
        <v>226</v>
      </c>
      <c r="AD126" s="5" t="s">
        <v>200</v>
      </c>
      <c r="AE126" s="5" t="s">
        <v>200</v>
      </c>
      <c r="AF126" s="5" t="s">
        <v>198</v>
      </c>
      <c r="AG126" s="5" t="s">
        <v>200</v>
      </c>
      <c r="AH126" s="5" t="s">
        <v>199</v>
      </c>
      <c r="AI126" s="6" t="s">
        <v>200</v>
      </c>
      <c r="AK126" s="30">
        <f t="shared" si="90"/>
        <v>2</v>
      </c>
      <c r="AL126" s="5">
        <f t="shared" si="91"/>
        <v>2</v>
      </c>
      <c r="AM126" s="5">
        <f t="shared" si="92"/>
        <v>2</v>
      </c>
      <c r="AN126" s="5">
        <f t="shared" si="93"/>
        <v>3</v>
      </c>
      <c r="AO126" s="5">
        <f t="shared" si="94"/>
        <v>2</v>
      </c>
      <c r="AP126" s="29">
        <f t="shared" si="95"/>
        <v>4</v>
      </c>
      <c r="AR126" s="5">
        <f t="shared" si="41"/>
        <v>6</v>
      </c>
      <c r="AS126" s="5">
        <f t="shared" si="42"/>
        <v>0</v>
      </c>
      <c r="AT126" s="5">
        <f t="shared" si="43"/>
        <v>7</v>
      </c>
      <c r="AU126" s="5">
        <f t="shared" si="44"/>
        <v>0</v>
      </c>
      <c r="AV126" s="5">
        <f t="shared" si="45"/>
        <v>5</v>
      </c>
      <c r="AW126" s="5">
        <f t="shared" si="46"/>
        <v>0</v>
      </c>
    </row>
    <row r="127" spans="1:49" x14ac:dyDescent="0.2">
      <c r="A127" s="49" t="s">
        <v>3</v>
      </c>
      <c r="B127" s="50" t="s">
        <v>115</v>
      </c>
      <c r="C127" s="50" t="s">
        <v>138</v>
      </c>
      <c r="D127" s="5" t="s">
        <v>22</v>
      </c>
      <c r="E127" s="5" t="s">
        <v>20</v>
      </c>
      <c r="F127" s="16">
        <v>45448</v>
      </c>
      <c r="G127" s="17">
        <v>0.62430555555555556</v>
      </c>
      <c r="H127" s="5" t="s">
        <v>198</v>
      </c>
      <c r="I127" s="5" t="s">
        <v>200</v>
      </c>
      <c r="J127" s="5" t="s">
        <v>200</v>
      </c>
      <c r="K127" s="5" t="s">
        <v>200</v>
      </c>
      <c r="L127" s="5" t="s">
        <v>200</v>
      </c>
      <c r="M127" s="5" t="s">
        <v>200</v>
      </c>
      <c r="N127" s="5" t="s">
        <v>200</v>
      </c>
      <c r="O127" s="5" t="s">
        <v>199</v>
      </c>
      <c r="P127" s="5" t="s">
        <v>200</v>
      </c>
      <c r="Q127" s="5" t="s">
        <v>199</v>
      </c>
      <c r="R127" s="5" t="s">
        <v>200</v>
      </c>
      <c r="S127" s="5" t="s">
        <v>200</v>
      </c>
      <c r="T127" s="5" t="s">
        <v>200</v>
      </c>
      <c r="U127" s="5" t="s">
        <v>200</v>
      </c>
      <c r="V127" s="5" t="s">
        <v>200</v>
      </c>
      <c r="W127" s="5" t="s">
        <v>200</v>
      </c>
      <c r="X127" s="6" t="s">
        <v>199</v>
      </c>
      <c r="Y127" s="6" t="s">
        <v>200</v>
      </c>
      <c r="Z127" s="5" t="s">
        <v>199</v>
      </c>
      <c r="AA127" s="5" t="s">
        <v>199</v>
      </c>
      <c r="AB127" s="5" t="s">
        <v>200</v>
      </c>
      <c r="AC127" s="5" t="s">
        <v>226</v>
      </c>
      <c r="AD127" s="5" t="s">
        <v>200</v>
      </c>
      <c r="AE127" s="5" t="s">
        <v>200</v>
      </c>
      <c r="AF127" s="5" t="s">
        <v>199</v>
      </c>
      <c r="AG127" s="5" t="s">
        <v>200</v>
      </c>
      <c r="AH127" s="5" t="s">
        <v>198</v>
      </c>
      <c r="AI127" s="6" t="s">
        <v>200</v>
      </c>
      <c r="AK127" s="30">
        <f t="shared" si="90"/>
        <v>1</v>
      </c>
      <c r="AL127" s="5">
        <f t="shared" si="91"/>
        <v>2</v>
      </c>
      <c r="AM127" s="5">
        <f t="shared" si="92"/>
        <v>3</v>
      </c>
      <c r="AN127" s="5">
        <f t="shared" si="93"/>
        <v>2</v>
      </c>
      <c r="AO127" s="5">
        <f t="shared" si="94"/>
        <v>2</v>
      </c>
      <c r="AP127" s="29">
        <f t="shared" si="95"/>
        <v>4</v>
      </c>
      <c r="AR127" s="5">
        <f t="shared" si="41"/>
        <v>7</v>
      </c>
      <c r="AS127" s="5">
        <f t="shared" si="42"/>
        <v>0</v>
      </c>
      <c r="AT127" s="5">
        <f t="shared" si="43"/>
        <v>7</v>
      </c>
      <c r="AU127" s="5">
        <f t="shared" si="44"/>
        <v>0</v>
      </c>
      <c r="AV127" s="5">
        <f t="shared" si="45"/>
        <v>5</v>
      </c>
      <c r="AW127" s="5">
        <f t="shared" si="46"/>
        <v>0</v>
      </c>
    </row>
    <row r="128" spans="1:49" x14ac:dyDescent="0.2">
      <c r="A128" s="22" t="s">
        <v>3</v>
      </c>
      <c r="B128" s="46" t="s">
        <v>12</v>
      </c>
      <c r="C128" s="46" t="s">
        <v>142</v>
      </c>
      <c r="D128" s="5" t="s">
        <v>187</v>
      </c>
      <c r="E128" s="5" t="s">
        <v>188</v>
      </c>
      <c r="F128" s="16">
        <v>45448</v>
      </c>
      <c r="G128" s="17">
        <v>0.62638888888888888</v>
      </c>
      <c r="H128" s="5" t="s">
        <v>169</v>
      </c>
      <c r="I128" s="5" t="s">
        <v>200</v>
      </c>
      <c r="J128" s="5" t="s">
        <v>199</v>
      </c>
      <c r="K128" s="5" t="s">
        <v>199</v>
      </c>
      <c r="L128" s="5" t="s">
        <v>199</v>
      </c>
      <c r="M128" s="5" t="s">
        <v>199</v>
      </c>
      <c r="N128" s="5" t="s">
        <v>198</v>
      </c>
      <c r="O128" s="5" t="s">
        <v>199</v>
      </c>
      <c r="P128" s="5" t="s">
        <v>169</v>
      </c>
      <c r="Q128" s="5" t="s">
        <v>199</v>
      </c>
      <c r="R128" s="5" t="s">
        <v>169</v>
      </c>
      <c r="S128" s="5" t="s">
        <v>169</v>
      </c>
      <c r="T128" s="5" t="s">
        <v>169</v>
      </c>
      <c r="U128" s="5" t="s">
        <v>198</v>
      </c>
      <c r="V128" s="5" t="s">
        <v>200</v>
      </c>
      <c r="W128" s="5" t="s">
        <v>199</v>
      </c>
      <c r="X128" s="6" t="s">
        <v>199</v>
      </c>
      <c r="Y128" s="6" t="s">
        <v>200</v>
      </c>
      <c r="Z128" s="5" t="s">
        <v>199</v>
      </c>
      <c r="AA128" s="5" t="s">
        <v>199</v>
      </c>
      <c r="AB128" s="5" t="s">
        <v>200</v>
      </c>
      <c r="AC128" s="5" t="s">
        <v>226</v>
      </c>
      <c r="AD128" s="5" t="s">
        <v>169</v>
      </c>
      <c r="AE128" s="5" t="s">
        <v>199</v>
      </c>
      <c r="AF128" s="5" t="s">
        <v>199</v>
      </c>
      <c r="AG128" s="5" t="s">
        <v>199</v>
      </c>
      <c r="AH128" s="5" t="s">
        <v>198</v>
      </c>
      <c r="AI128" s="6" t="s">
        <v>199</v>
      </c>
      <c r="AK128" s="30">
        <f t="shared" si="90"/>
        <v>5</v>
      </c>
      <c r="AL128" s="5">
        <f t="shared" si="91"/>
        <v>3</v>
      </c>
      <c r="AM128" s="5">
        <f t="shared" si="92"/>
        <v>6</v>
      </c>
      <c r="AN128" s="5">
        <f t="shared" si="93"/>
        <v>6</v>
      </c>
      <c r="AO128" s="5">
        <f t="shared" si="94"/>
        <v>4</v>
      </c>
      <c r="AP128" s="29">
        <f t="shared" si="95"/>
        <v>7</v>
      </c>
      <c r="AR128" s="5">
        <f t="shared" si="41"/>
        <v>3</v>
      </c>
      <c r="AS128" s="5">
        <f t="shared" si="42"/>
        <v>0</v>
      </c>
      <c r="AT128" s="5">
        <f t="shared" si="43"/>
        <v>5</v>
      </c>
      <c r="AU128" s="5">
        <f t="shared" si="44"/>
        <v>0</v>
      </c>
      <c r="AV128" s="5">
        <f t="shared" si="45"/>
        <v>2</v>
      </c>
      <c r="AW128" s="5">
        <f t="shared" si="46"/>
        <v>0</v>
      </c>
    </row>
    <row r="129" spans="1:49" x14ac:dyDescent="0.2">
      <c r="A129" s="49" t="s">
        <v>3</v>
      </c>
      <c r="B129" s="50" t="s">
        <v>11</v>
      </c>
      <c r="C129" s="51" t="s">
        <v>139</v>
      </c>
      <c r="D129" s="5" t="s">
        <v>187</v>
      </c>
      <c r="E129" s="5" t="s">
        <v>188</v>
      </c>
      <c r="F129" s="16">
        <v>45448</v>
      </c>
      <c r="G129" s="17">
        <v>0.6333333333333333</v>
      </c>
      <c r="H129" s="5" t="s">
        <v>169</v>
      </c>
      <c r="I129" s="5" t="s">
        <v>200</v>
      </c>
      <c r="J129" s="5" t="s">
        <v>199</v>
      </c>
      <c r="K129" s="5" t="s">
        <v>169</v>
      </c>
      <c r="L129" s="5" t="s">
        <v>199</v>
      </c>
      <c r="M129" s="5" t="s">
        <v>199</v>
      </c>
      <c r="N129" s="5" t="s">
        <v>199</v>
      </c>
      <c r="O129" s="5" t="s">
        <v>199</v>
      </c>
      <c r="P129" s="5" t="s">
        <v>169</v>
      </c>
      <c r="Q129" s="5" t="s">
        <v>199</v>
      </c>
      <c r="R129" s="5" t="s">
        <v>169</v>
      </c>
      <c r="S129" s="5" t="s">
        <v>169</v>
      </c>
      <c r="T129" s="5" t="s">
        <v>169</v>
      </c>
      <c r="U129" s="5" t="s">
        <v>199</v>
      </c>
      <c r="V129" s="5" t="s">
        <v>200</v>
      </c>
      <c r="W129" s="5" t="s">
        <v>199</v>
      </c>
      <c r="X129" s="6" t="s">
        <v>199</v>
      </c>
      <c r="Y129" s="6" t="s">
        <v>200</v>
      </c>
      <c r="Z129" s="5" t="s">
        <v>199</v>
      </c>
      <c r="AA129" s="5" t="s">
        <v>199</v>
      </c>
      <c r="AB129" s="5" t="s">
        <v>200</v>
      </c>
      <c r="AC129" s="5" t="s">
        <v>226</v>
      </c>
      <c r="AD129" s="5" t="s">
        <v>169</v>
      </c>
      <c r="AE129" s="5" t="s">
        <v>169</v>
      </c>
      <c r="AF129" s="5" t="s">
        <v>198</v>
      </c>
      <c r="AG129" s="5" t="s">
        <v>199</v>
      </c>
      <c r="AH129" s="5" t="s">
        <v>199</v>
      </c>
      <c r="AI129" s="6" t="s">
        <v>199</v>
      </c>
      <c r="AK129" s="30">
        <f t="shared" si="90"/>
        <v>5</v>
      </c>
      <c r="AL129" s="5">
        <f t="shared" si="91"/>
        <v>4</v>
      </c>
      <c r="AM129" s="5">
        <f t="shared" si="92"/>
        <v>5</v>
      </c>
      <c r="AN129" s="5">
        <f t="shared" si="93"/>
        <v>5</v>
      </c>
      <c r="AO129" s="5">
        <f t="shared" si="94"/>
        <v>4</v>
      </c>
      <c r="AP129" s="29">
        <f t="shared" si="95"/>
        <v>6</v>
      </c>
      <c r="AR129" s="5">
        <f t="shared" si="41"/>
        <v>4</v>
      </c>
      <c r="AS129" s="5">
        <f t="shared" si="42"/>
        <v>0</v>
      </c>
      <c r="AT129" s="5">
        <f t="shared" si="43"/>
        <v>5</v>
      </c>
      <c r="AU129" s="5">
        <f t="shared" si="44"/>
        <v>0</v>
      </c>
      <c r="AV129" s="5">
        <f t="shared" si="45"/>
        <v>3</v>
      </c>
      <c r="AW129" s="5">
        <f t="shared" si="46"/>
        <v>0</v>
      </c>
    </row>
    <row r="130" spans="1:49" x14ac:dyDescent="0.2">
      <c r="A130" s="49" t="s">
        <v>3</v>
      </c>
      <c r="B130" s="50" t="s">
        <v>123</v>
      </c>
      <c r="C130" s="50" t="s">
        <v>140</v>
      </c>
      <c r="D130" s="5" t="s">
        <v>187</v>
      </c>
      <c r="E130" s="5" t="s">
        <v>188</v>
      </c>
      <c r="F130" s="16">
        <v>45448</v>
      </c>
      <c r="G130" s="17">
        <v>0.63749999999999996</v>
      </c>
      <c r="H130" s="5" t="s">
        <v>169</v>
      </c>
      <c r="I130" s="5" t="s">
        <v>200</v>
      </c>
      <c r="J130" s="5" t="s">
        <v>199</v>
      </c>
      <c r="K130" s="5" t="s">
        <v>169</v>
      </c>
      <c r="L130" s="5" t="s">
        <v>199</v>
      </c>
      <c r="M130" s="5" t="s">
        <v>199</v>
      </c>
      <c r="N130" s="5" t="s">
        <v>199</v>
      </c>
      <c r="O130" s="5" t="s">
        <v>199</v>
      </c>
      <c r="P130" s="5" t="s">
        <v>169</v>
      </c>
      <c r="Q130" s="5" t="s">
        <v>199</v>
      </c>
      <c r="R130" s="5" t="s">
        <v>169</v>
      </c>
      <c r="S130" s="5" t="s">
        <v>169</v>
      </c>
      <c r="T130" s="5" t="s">
        <v>169</v>
      </c>
      <c r="U130" s="5" t="s">
        <v>199</v>
      </c>
      <c r="V130" s="5" t="s">
        <v>200</v>
      </c>
      <c r="W130" s="5" t="s">
        <v>199</v>
      </c>
      <c r="X130" s="6" t="s">
        <v>199</v>
      </c>
      <c r="Y130" s="6" t="s">
        <v>200</v>
      </c>
      <c r="Z130" s="5" t="s">
        <v>199</v>
      </c>
      <c r="AA130" s="5" t="s">
        <v>199</v>
      </c>
      <c r="AB130" s="5" t="s">
        <v>200</v>
      </c>
      <c r="AC130" s="5" t="s">
        <v>226</v>
      </c>
      <c r="AD130" s="5" t="s">
        <v>169</v>
      </c>
      <c r="AE130" s="5" t="s">
        <v>169</v>
      </c>
      <c r="AF130" s="5" t="s">
        <v>198</v>
      </c>
      <c r="AG130" s="5" t="s">
        <v>199</v>
      </c>
      <c r="AH130" s="5" t="s">
        <v>199</v>
      </c>
      <c r="AI130" s="6" t="s">
        <v>199</v>
      </c>
      <c r="AK130" s="30">
        <f t="shared" si="90"/>
        <v>5</v>
      </c>
      <c r="AL130" s="5">
        <f t="shared" si="91"/>
        <v>4</v>
      </c>
      <c r="AM130" s="5">
        <f t="shared" si="92"/>
        <v>5</v>
      </c>
      <c r="AN130" s="5">
        <f t="shared" si="93"/>
        <v>5</v>
      </c>
      <c r="AO130" s="5">
        <f t="shared" si="94"/>
        <v>4</v>
      </c>
      <c r="AP130" s="29">
        <f t="shared" si="95"/>
        <v>6</v>
      </c>
      <c r="AR130" s="5">
        <f t="shared" si="41"/>
        <v>4</v>
      </c>
      <c r="AS130" s="5">
        <f t="shared" si="42"/>
        <v>0</v>
      </c>
      <c r="AT130" s="5">
        <f t="shared" si="43"/>
        <v>5</v>
      </c>
      <c r="AU130" s="5">
        <f t="shared" si="44"/>
        <v>0</v>
      </c>
      <c r="AV130" s="5">
        <f t="shared" si="45"/>
        <v>3</v>
      </c>
      <c r="AW130" s="5">
        <f t="shared" si="46"/>
        <v>0</v>
      </c>
    </row>
    <row r="131" spans="1:49" x14ac:dyDescent="0.2">
      <c r="A131" s="49" t="s">
        <v>3</v>
      </c>
      <c r="B131" s="50" t="s">
        <v>114</v>
      </c>
      <c r="C131" s="50" t="s">
        <v>141</v>
      </c>
      <c r="D131" s="5" t="s">
        <v>187</v>
      </c>
      <c r="E131" s="5" t="s">
        <v>188</v>
      </c>
      <c r="F131" s="16">
        <v>45448</v>
      </c>
      <c r="G131" s="17">
        <v>0.64722222222222225</v>
      </c>
      <c r="H131" s="5" t="s">
        <v>169</v>
      </c>
      <c r="I131" s="5" t="s">
        <v>200</v>
      </c>
      <c r="J131" s="5" t="s">
        <v>199</v>
      </c>
      <c r="K131" s="5" t="s">
        <v>169</v>
      </c>
      <c r="L131" s="5" t="s">
        <v>199</v>
      </c>
      <c r="M131" s="5" t="s">
        <v>199</v>
      </c>
      <c r="N131" s="5" t="s">
        <v>198</v>
      </c>
      <c r="O131" s="5" t="s">
        <v>199</v>
      </c>
      <c r="P131" s="5" t="s">
        <v>169</v>
      </c>
      <c r="Q131" s="5" t="s">
        <v>199</v>
      </c>
      <c r="R131" s="5" t="s">
        <v>169</v>
      </c>
      <c r="S131" s="5" t="s">
        <v>169</v>
      </c>
      <c r="T131" s="5" t="s">
        <v>169</v>
      </c>
      <c r="U131" s="5" t="s">
        <v>199</v>
      </c>
      <c r="V131" s="5" t="s">
        <v>200</v>
      </c>
      <c r="W131" s="5" t="s">
        <v>199</v>
      </c>
      <c r="X131" s="6" t="s">
        <v>199</v>
      </c>
      <c r="Y131" s="6" t="s">
        <v>200</v>
      </c>
      <c r="Z131" s="5" t="s">
        <v>199</v>
      </c>
      <c r="AA131" s="5" t="s">
        <v>199</v>
      </c>
      <c r="AB131" s="5" t="s">
        <v>200</v>
      </c>
      <c r="AC131" s="5" t="s">
        <v>226</v>
      </c>
      <c r="AD131" s="5" t="s">
        <v>169</v>
      </c>
      <c r="AE131" s="5" t="s">
        <v>169</v>
      </c>
      <c r="AF131" s="5" t="s">
        <v>198</v>
      </c>
      <c r="AG131" s="5" t="s">
        <v>199</v>
      </c>
      <c r="AH131" s="5" t="s">
        <v>199</v>
      </c>
      <c r="AI131" s="6" t="s">
        <v>169</v>
      </c>
      <c r="AK131" s="30">
        <f t="shared" si="90"/>
        <v>4</v>
      </c>
      <c r="AL131" s="5">
        <f t="shared" si="91"/>
        <v>4</v>
      </c>
      <c r="AM131" s="5">
        <f t="shared" si="92"/>
        <v>4</v>
      </c>
      <c r="AN131" s="5">
        <f t="shared" si="93"/>
        <v>5</v>
      </c>
      <c r="AO131" s="5">
        <f t="shared" si="94"/>
        <v>4</v>
      </c>
      <c r="AP131" s="29">
        <f t="shared" si="95"/>
        <v>5</v>
      </c>
      <c r="AR131" s="5">
        <f t="shared" ref="AR131:AR194" si="96">COUNTIF(H131:P131, "not applicable")+COUNTIF(H131:P131, "not tested")</f>
        <v>4</v>
      </c>
      <c r="AS131" s="5">
        <f t="shared" ref="AS131:AS194" si="97">COUNTIF(H131:P131, "not in scope of tool")</f>
        <v>0</v>
      </c>
      <c r="AT131" s="5">
        <f t="shared" ref="AT131:AT194" si="98">COUNTIF(Q131:Y131, "not applicable")+COUNTIF(Q131:Y131, "not tested")</f>
        <v>5</v>
      </c>
      <c r="AU131" s="5">
        <f t="shared" ref="AU131:AU194" si="99">COUNTIF(Q131:Y131, "not in scope of tool")</f>
        <v>0</v>
      </c>
      <c r="AV131" s="5">
        <f t="shared" ref="AV131:AV194" si="100">COUNTIF(Z131:AB131, "not tested")+COUNTIF(AD131:AI131, "not tested")+COUNTIF(Z131:AB131, "not applicable")+COUNTIF(AD131:AI131, "not applicable")</f>
        <v>4</v>
      </c>
      <c r="AW131" s="5">
        <f t="shared" ref="AW131:AW194" si="101">COUNTIF(Z131:AB131, "not in scope of tool")+COUNTIF(AD131:AI131, "not in scope of tool")</f>
        <v>0</v>
      </c>
    </row>
    <row r="132" spans="1:49" x14ac:dyDescent="0.2">
      <c r="A132" s="49" t="s">
        <v>3</v>
      </c>
      <c r="B132" s="50" t="s">
        <v>121</v>
      </c>
      <c r="C132" s="50" t="s">
        <v>135</v>
      </c>
      <c r="D132" s="5" t="s">
        <v>187</v>
      </c>
      <c r="E132" s="5" t="s">
        <v>188</v>
      </c>
      <c r="F132" s="16">
        <v>45448</v>
      </c>
      <c r="G132" s="17">
        <v>0.65208333333333335</v>
      </c>
      <c r="H132" s="5" t="s">
        <v>169</v>
      </c>
      <c r="I132" s="5" t="s">
        <v>200</v>
      </c>
      <c r="J132" s="5" t="s">
        <v>199</v>
      </c>
      <c r="K132" s="5" t="s">
        <v>169</v>
      </c>
      <c r="L132" s="5" t="s">
        <v>199</v>
      </c>
      <c r="M132" s="5" t="s">
        <v>199</v>
      </c>
      <c r="N132" s="5" t="s">
        <v>199</v>
      </c>
      <c r="O132" s="5" t="s">
        <v>199</v>
      </c>
      <c r="P132" s="5" t="s">
        <v>169</v>
      </c>
      <c r="Q132" s="5" t="s">
        <v>199</v>
      </c>
      <c r="R132" s="5" t="s">
        <v>169</v>
      </c>
      <c r="S132" s="5" t="s">
        <v>169</v>
      </c>
      <c r="T132" s="5" t="s">
        <v>169</v>
      </c>
      <c r="U132" s="5" t="s">
        <v>199</v>
      </c>
      <c r="V132" s="5" t="s">
        <v>200</v>
      </c>
      <c r="W132" s="5" t="s">
        <v>199</v>
      </c>
      <c r="X132" s="6" t="s">
        <v>199</v>
      </c>
      <c r="Y132" s="6" t="s">
        <v>200</v>
      </c>
      <c r="Z132" s="5" t="s">
        <v>199</v>
      </c>
      <c r="AA132" s="5" t="s">
        <v>199</v>
      </c>
      <c r="AB132" s="5" t="s">
        <v>200</v>
      </c>
      <c r="AC132" s="5" t="s">
        <v>226</v>
      </c>
      <c r="AD132" s="5" t="s">
        <v>169</v>
      </c>
      <c r="AE132" s="5" t="s">
        <v>169</v>
      </c>
      <c r="AF132" s="5" t="s">
        <v>198</v>
      </c>
      <c r="AG132" s="5" t="s">
        <v>199</v>
      </c>
      <c r="AH132" s="5" t="s">
        <v>199</v>
      </c>
      <c r="AI132" s="6" t="s">
        <v>199</v>
      </c>
      <c r="AK132" s="30">
        <f t="shared" si="90"/>
        <v>5</v>
      </c>
      <c r="AL132" s="5">
        <f t="shared" si="91"/>
        <v>4</v>
      </c>
      <c r="AM132" s="5">
        <f t="shared" si="92"/>
        <v>5</v>
      </c>
      <c r="AN132" s="5">
        <f t="shared" si="93"/>
        <v>5</v>
      </c>
      <c r="AO132" s="5">
        <f t="shared" si="94"/>
        <v>4</v>
      </c>
      <c r="AP132" s="29">
        <f t="shared" si="95"/>
        <v>6</v>
      </c>
      <c r="AR132" s="5">
        <f t="shared" si="96"/>
        <v>4</v>
      </c>
      <c r="AS132" s="5">
        <f t="shared" si="97"/>
        <v>0</v>
      </c>
      <c r="AT132" s="5">
        <f t="shared" si="98"/>
        <v>5</v>
      </c>
      <c r="AU132" s="5">
        <f t="shared" si="99"/>
        <v>0</v>
      </c>
      <c r="AV132" s="5">
        <f t="shared" si="100"/>
        <v>3</v>
      </c>
      <c r="AW132" s="5">
        <f t="shared" si="101"/>
        <v>0</v>
      </c>
    </row>
    <row r="133" spans="1:49" x14ac:dyDescent="0.2">
      <c r="A133" s="49" t="s">
        <v>3</v>
      </c>
      <c r="B133" s="50" t="s">
        <v>121</v>
      </c>
      <c r="C133" s="50" t="s">
        <v>136</v>
      </c>
      <c r="D133" s="5" t="s">
        <v>187</v>
      </c>
      <c r="E133" s="5" t="s">
        <v>188</v>
      </c>
      <c r="F133" s="16">
        <v>45448</v>
      </c>
      <c r="G133" s="17">
        <v>0.65486111111111112</v>
      </c>
      <c r="H133" s="5" t="s">
        <v>169</v>
      </c>
      <c r="I133" s="5" t="s">
        <v>200</v>
      </c>
      <c r="J133" s="5" t="s">
        <v>199</v>
      </c>
      <c r="K133" s="5" t="s">
        <v>169</v>
      </c>
      <c r="L133" s="5" t="s">
        <v>199</v>
      </c>
      <c r="M133" s="5" t="s">
        <v>199</v>
      </c>
      <c r="N133" s="5" t="s">
        <v>199</v>
      </c>
      <c r="O133" s="5" t="s">
        <v>199</v>
      </c>
      <c r="P133" s="5" t="s">
        <v>169</v>
      </c>
      <c r="Q133" s="5" t="s">
        <v>199</v>
      </c>
      <c r="R133" s="5" t="s">
        <v>169</v>
      </c>
      <c r="S133" s="5" t="s">
        <v>169</v>
      </c>
      <c r="T133" s="5" t="s">
        <v>169</v>
      </c>
      <c r="U133" s="5" t="s">
        <v>199</v>
      </c>
      <c r="V133" s="5" t="s">
        <v>200</v>
      </c>
      <c r="W133" s="5" t="s">
        <v>199</v>
      </c>
      <c r="X133" s="6" t="s">
        <v>199</v>
      </c>
      <c r="Y133" s="6" t="s">
        <v>200</v>
      </c>
      <c r="Z133" s="5" t="s">
        <v>198</v>
      </c>
      <c r="AA133" s="5" t="s">
        <v>198</v>
      </c>
      <c r="AB133" s="5" t="s">
        <v>200</v>
      </c>
      <c r="AC133" s="5" t="s">
        <v>226</v>
      </c>
      <c r="AD133" s="5" t="s">
        <v>169</v>
      </c>
      <c r="AE133" s="5" t="s">
        <v>169</v>
      </c>
      <c r="AF133" s="5" t="s">
        <v>198</v>
      </c>
      <c r="AG133" s="5" t="s">
        <v>199</v>
      </c>
      <c r="AH133" s="5" t="s">
        <v>199</v>
      </c>
      <c r="AI133" s="6" t="s">
        <v>199</v>
      </c>
      <c r="AK133" s="30">
        <f t="shared" si="90"/>
        <v>5</v>
      </c>
      <c r="AL133" s="5">
        <f t="shared" si="91"/>
        <v>4</v>
      </c>
      <c r="AM133" s="5">
        <f t="shared" si="92"/>
        <v>3</v>
      </c>
      <c r="AN133" s="5">
        <f t="shared" si="93"/>
        <v>5</v>
      </c>
      <c r="AO133" s="5">
        <f t="shared" si="94"/>
        <v>4</v>
      </c>
      <c r="AP133" s="29">
        <f t="shared" si="95"/>
        <v>6</v>
      </c>
      <c r="AR133" s="5">
        <f t="shared" si="96"/>
        <v>4</v>
      </c>
      <c r="AS133" s="5">
        <f t="shared" si="97"/>
        <v>0</v>
      </c>
      <c r="AT133" s="5">
        <f t="shared" si="98"/>
        <v>5</v>
      </c>
      <c r="AU133" s="5">
        <f t="shared" si="99"/>
        <v>0</v>
      </c>
      <c r="AV133" s="5">
        <f t="shared" si="100"/>
        <v>3</v>
      </c>
      <c r="AW133" s="5">
        <f t="shared" si="101"/>
        <v>0</v>
      </c>
    </row>
    <row r="134" spans="1:49" x14ac:dyDescent="0.2">
      <c r="A134" s="49" t="s">
        <v>3</v>
      </c>
      <c r="B134" s="50" t="s">
        <v>121</v>
      </c>
      <c r="C134" s="50" t="s">
        <v>137</v>
      </c>
      <c r="D134" s="5" t="s">
        <v>187</v>
      </c>
      <c r="E134" s="5" t="s">
        <v>188</v>
      </c>
      <c r="F134" s="16">
        <v>45448</v>
      </c>
      <c r="G134" s="17">
        <v>0.66041666666666665</v>
      </c>
      <c r="H134" s="5" t="s">
        <v>169</v>
      </c>
      <c r="I134" s="5" t="s">
        <v>200</v>
      </c>
      <c r="J134" s="5" t="s">
        <v>199</v>
      </c>
      <c r="K134" s="5" t="s">
        <v>169</v>
      </c>
      <c r="L134" s="5" t="s">
        <v>199</v>
      </c>
      <c r="M134" s="5" t="s">
        <v>198</v>
      </c>
      <c r="N134" s="5" t="s">
        <v>199</v>
      </c>
      <c r="O134" s="5" t="s">
        <v>199</v>
      </c>
      <c r="P134" s="5" t="s">
        <v>169</v>
      </c>
      <c r="Q134" s="5" t="s">
        <v>199</v>
      </c>
      <c r="R134" s="5" t="s">
        <v>169</v>
      </c>
      <c r="S134" s="5" t="s">
        <v>169</v>
      </c>
      <c r="T134" s="5" t="s">
        <v>169</v>
      </c>
      <c r="U134" s="5" t="s">
        <v>199</v>
      </c>
      <c r="V134" s="5" t="s">
        <v>200</v>
      </c>
      <c r="W134" s="5" t="s">
        <v>199</v>
      </c>
      <c r="X134" s="6" t="s">
        <v>199</v>
      </c>
      <c r="Y134" s="6" t="s">
        <v>200</v>
      </c>
      <c r="Z134" s="5" t="s">
        <v>198</v>
      </c>
      <c r="AA134" s="5" t="s">
        <v>198</v>
      </c>
      <c r="AB134" s="5" t="s">
        <v>200</v>
      </c>
      <c r="AC134" s="5" t="s">
        <v>226</v>
      </c>
      <c r="AD134" s="5" t="s">
        <v>169</v>
      </c>
      <c r="AE134" s="5" t="s">
        <v>169</v>
      </c>
      <c r="AF134" s="5" t="s">
        <v>199</v>
      </c>
      <c r="AG134" s="5" t="s">
        <v>199</v>
      </c>
      <c r="AH134" s="5" t="s">
        <v>199</v>
      </c>
      <c r="AI134" s="6" t="s">
        <v>199</v>
      </c>
      <c r="AK134" s="30">
        <f t="shared" si="90"/>
        <v>4</v>
      </c>
      <c r="AL134" s="5">
        <f t="shared" si="91"/>
        <v>4</v>
      </c>
      <c r="AM134" s="5">
        <f t="shared" si="92"/>
        <v>4</v>
      </c>
      <c r="AN134" s="5">
        <f t="shared" si="93"/>
        <v>5</v>
      </c>
      <c r="AO134" s="5">
        <f t="shared" si="94"/>
        <v>4</v>
      </c>
      <c r="AP134" s="29">
        <f t="shared" si="95"/>
        <v>6</v>
      </c>
      <c r="AR134" s="5">
        <f t="shared" si="96"/>
        <v>4</v>
      </c>
      <c r="AS134" s="5">
        <f t="shared" si="97"/>
        <v>0</v>
      </c>
      <c r="AT134" s="5">
        <f t="shared" si="98"/>
        <v>5</v>
      </c>
      <c r="AU134" s="5">
        <f t="shared" si="99"/>
        <v>0</v>
      </c>
      <c r="AV134" s="5">
        <f t="shared" si="100"/>
        <v>3</v>
      </c>
      <c r="AW134" s="5">
        <f t="shared" si="101"/>
        <v>0</v>
      </c>
    </row>
    <row r="135" spans="1:49" x14ac:dyDescent="0.2">
      <c r="A135" s="49" t="s">
        <v>3</v>
      </c>
      <c r="B135" s="50" t="s">
        <v>115</v>
      </c>
      <c r="C135" s="50" t="s">
        <v>138</v>
      </c>
      <c r="D135" s="5" t="s">
        <v>187</v>
      </c>
      <c r="E135" s="5" t="s">
        <v>188</v>
      </c>
      <c r="F135" s="16">
        <v>45448</v>
      </c>
      <c r="G135" s="17">
        <v>0.66249999999999998</v>
      </c>
      <c r="H135" s="5" t="s">
        <v>169</v>
      </c>
      <c r="I135" s="5" t="s">
        <v>200</v>
      </c>
      <c r="J135" s="5" t="s">
        <v>199</v>
      </c>
      <c r="K135" s="5" t="s">
        <v>169</v>
      </c>
      <c r="L135" s="5" t="s">
        <v>199</v>
      </c>
      <c r="M135" s="5" t="s">
        <v>198</v>
      </c>
      <c r="N135" s="5" t="s">
        <v>198</v>
      </c>
      <c r="O135" s="5" t="s">
        <v>199</v>
      </c>
      <c r="P135" s="5" t="s">
        <v>169</v>
      </c>
      <c r="Q135" s="5" t="s">
        <v>199</v>
      </c>
      <c r="R135" s="5" t="s">
        <v>169</v>
      </c>
      <c r="S135" s="5" t="s">
        <v>169</v>
      </c>
      <c r="T135" s="5" t="s">
        <v>169</v>
      </c>
      <c r="U135" s="5" t="s">
        <v>198</v>
      </c>
      <c r="V135" s="5" t="s">
        <v>200</v>
      </c>
      <c r="W135" s="5" t="s">
        <v>199</v>
      </c>
      <c r="X135" s="6" t="s">
        <v>199</v>
      </c>
      <c r="Y135" s="6" t="s">
        <v>200</v>
      </c>
      <c r="Z135" s="5" t="s">
        <v>199</v>
      </c>
      <c r="AA135" s="5" t="s">
        <v>199</v>
      </c>
      <c r="AB135" s="5" t="s">
        <v>200</v>
      </c>
      <c r="AC135" s="5" t="s">
        <v>226</v>
      </c>
      <c r="AD135" s="5" t="s">
        <v>169</v>
      </c>
      <c r="AE135" s="5" t="s">
        <v>169</v>
      </c>
      <c r="AF135" s="5" t="s">
        <v>199</v>
      </c>
      <c r="AG135" s="5" t="s">
        <v>199</v>
      </c>
      <c r="AH135" s="5" t="s">
        <v>198</v>
      </c>
      <c r="AI135" s="6" t="s">
        <v>199</v>
      </c>
      <c r="AK135" s="30">
        <f t="shared" si="90"/>
        <v>3</v>
      </c>
      <c r="AL135" s="5">
        <f t="shared" si="91"/>
        <v>3</v>
      </c>
      <c r="AM135" s="5">
        <f t="shared" si="92"/>
        <v>5</v>
      </c>
      <c r="AN135" s="5">
        <f t="shared" si="93"/>
        <v>5</v>
      </c>
      <c r="AO135" s="5">
        <f t="shared" si="94"/>
        <v>4</v>
      </c>
      <c r="AP135" s="29">
        <f t="shared" si="95"/>
        <v>6</v>
      </c>
      <c r="AR135" s="5">
        <f t="shared" si="96"/>
        <v>4</v>
      </c>
      <c r="AS135" s="5">
        <f t="shared" si="97"/>
        <v>0</v>
      </c>
      <c r="AT135" s="5">
        <f t="shared" si="98"/>
        <v>5</v>
      </c>
      <c r="AU135" s="5">
        <f t="shared" si="99"/>
        <v>0</v>
      </c>
      <c r="AV135" s="5">
        <f t="shared" si="100"/>
        <v>3</v>
      </c>
      <c r="AW135" s="5">
        <f t="shared" si="101"/>
        <v>0</v>
      </c>
    </row>
    <row r="136" spans="1:49" x14ac:dyDescent="0.2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21"/>
      <c r="Y136" s="21"/>
      <c r="Z136" s="19"/>
      <c r="AA136" s="19"/>
      <c r="AB136" s="19"/>
      <c r="AC136" s="19"/>
      <c r="AD136" s="19"/>
      <c r="AE136" s="19"/>
      <c r="AF136" s="19"/>
      <c r="AG136" s="19"/>
      <c r="AH136" s="19"/>
      <c r="AI136" s="21"/>
      <c r="AK136" s="19"/>
      <c r="AL136" s="19"/>
      <c r="AM136" s="19"/>
      <c r="AN136" s="19"/>
      <c r="AO136" s="19"/>
      <c r="AP136" s="19"/>
      <c r="AR136" s="19"/>
      <c r="AS136" s="19"/>
      <c r="AT136" s="19"/>
      <c r="AU136" s="19"/>
      <c r="AV136" s="19"/>
      <c r="AW136" s="19"/>
    </row>
    <row r="137" spans="1:49" x14ac:dyDescent="0.2">
      <c r="A137" s="5" t="s">
        <v>4</v>
      </c>
      <c r="B137" s="5" t="s">
        <v>12</v>
      </c>
      <c r="C137" s="5" t="s">
        <v>143</v>
      </c>
      <c r="D137" s="5" t="s">
        <v>159</v>
      </c>
      <c r="E137" s="5" t="s">
        <v>21</v>
      </c>
      <c r="F137" s="16">
        <v>45445</v>
      </c>
      <c r="G137" s="17">
        <v>0.82361111111111107</v>
      </c>
      <c r="H137" s="5" t="s">
        <v>226</v>
      </c>
      <c r="I137" s="5" t="s">
        <v>226</v>
      </c>
      <c r="J137" s="5" t="s">
        <v>226</v>
      </c>
      <c r="K137" s="5" t="s">
        <v>226</v>
      </c>
      <c r="L137" s="5" t="s">
        <v>226</v>
      </c>
      <c r="M137" s="5" t="s">
        <v>226</v>
      </c>
      <c r="N137" s="5" t="s">
        <v>226</v>
      </c>
      <c r="O137" s="5" t="s">
        <v>226</v>
      </c>
      <c r="P137" s="5" t="s">
        <v>226</v>
      </c>
      <c r="Q137" s="5" t="s">
        <v>226</v>
      </c>
      <c r="R137" s="5" t="s">
        <v>226</v>
      </c>
      <c r="S137" s="5" t="s">
        <v>226</v>
      </c>
      <c r="T137" s="5" t="s">
        <v>226</v>
      </c>
      <c r="U137" s="5" t="s">
        <v>226</v>
      </c>
      <c r="V137" s="5" t="s">
        <v>226</v>
      </c>
      <c r="W137" s="5" t="s">
        <v>226</v>
      </c>
      <c r="X137" s="5" t="s">
        <v>226</v>
      </c>
      <c r="Y137" s="5" t="s">
        <v>226</v>
      </c>
      <c r="Z137" s="5" t="s">
        <v>226</v>
      </c>
      <c r="AA137" s="5" t="s">
        <v>226</v>
      </c>
      <c r="AB137" s="5" t="s">
        <v>199</v>
      </c>
      <c r="AC137" s="5" t="s">
        <v>241</v>
      </c>
      <c r="AD137" s="5" t="s">
        <v>226</v>
      </c>
      <c r="AE137" s="5" t="s">
        <v>226</v>
      </c>
      <c r="AF137" s="5" t="s">
        <v>226</v>
      </c>
      <c r="AG137" s="5" t="s">
        <v>226</v>
      </c>
      <c r="AH137" s="5" t="s">
        <v>226</v>
      </c>
      <c r="AI137" s="5" t="s">
        <v>226</v>
      </c>
      <c r="AK137" s="30">
        <f t="shared" ref="AK137:AK199" si="102">COUNTIF(H137:P137, "pass")</f>
        <v>0</v>
      </c>
      <c r="AL137" s="5">
        <f t="shared" ref="AL137:AL199" si="103">COUNTIF(Q137:Y137, "pass")</f>
        <v>0</v>
      </c>
      <c r="AM137" s="5">
        <f t="shared" ref="AM137:AM199" si="104">COUNTIF(Z137:AB137, "pass")+COUNTIF(AD137:AI137, "pass")</f>
        <v>1</v>
      </c>
      <c r="AN137" s="5">
        <f t="shared" ref="AN137:AN199" si="105">COUNTIF(H137:P137, "pass")+COUNTIF(H137:P137, "fail")</f>
        <v>0</v>
      </c>
      <c r="AO137" s="5">
        <f t="shared" ref="AO137:AO199" si="106">COUNTIF(Q137:Y137, "pass")+COUNTIF(Q137:Y137, "fail")</f>
        <v>0</v>
      </c>
      <c r="AP137" s="29">
        <f t="shared" ref="AP137:AP199" si="107">COUNTIF(Z137:AB137, "pass")+COUNTIF(AD137:AI137, "pass")+COUNTIF(Z137:AB137, "fail")+COUNTIF(AD137:AI137, "fail")</f>
        <v>1</v>
      </c>
      <c r="AR137" s="5">
        <f t="shared" si="96"/>
        <v>0</v>
      </c>
      <c r="AS137" s="5">
        <f t="shared" si="97"/>
        <v>9</v>
      </c>
      <c r="AT137" s="5">
        <f t="shared" si="98"/>
        <v>0</v>
      </c>
      <c r="AU137" s="5">
        <f t="shared" si="99"/>
        <v>9</v>
      </c>
      <c r="AV137" s="5">
        <f t="shared" si="100"/>
        <v>0</v>
      </c>
      <c r="AW137" s="5">
        <f t="shared" si="101"/>
        <v>8</v>
      </c>
    </row>
    <row r="138" spans="1:49" x14ac:dyDescent="0.2">
      <c r="A138" s="5" t="s">
        <v>4</v>
      </c>
      <c r="B138" s="5" t="s">
        <v>11</v>
      </c>
      <c r="C138" s="5" t="s">
        <v>5</v>
      </c>
      <c r="D138" s="5" t="s">
        <v>159</v>
      </c>
      <c r="E138" s="5" t="s">
        <v>21</v>
      </c>
      <c r="F138" s="16">
        <v>45445</v>
      </c>
      <c r="G138" s="17">
        <v>0.82361111111111107</v>
      </c>
      <c r="H138" s="5" t="s">
        <v>226</v>
      </c>
      <c r="I138" s="5" t="s">
        <v>226</v>
      </c>
      <c r="J138" s="5" t="s">
        <v>226</v>
      </c>
      <c r="K138" s="5" t="s">
        <v>226</v>
      </c>
      <c r="L138" s="5" t="s">
        <v>226</v>
      </c>
      <c r="M138" s="5" t="s">
        <v>226</v>
      </c>
      <c r="N138" s="5" t="s">
        <v>226</v>
      </c>
      <c r="O138" s="5" t="s">
        <v>226</v>
      </c>
      <c r="P138" s="5" t="s">
        <v>226</v>
      </c>
      <c r="Q138" s="5" t="s">
        <v>226</v>
      </c>
      <c r="R138" s="5" t="s">
        <v>226</v>
      </c>
      <c r="S138" s="5" t="s">
        <v>226</v>
      </c>
      <c r="T138" s="5" t="s">
        <v>226</v>
      </c>
      <c r="U138" s="5" t="s">
        <v>226</v>
      </c>
      <c r="V138" s="5" t="s">
        <v>226</v>
      </c>
      <c r="W138" s="5" t="s">
        <v>226</v>
      </c>
      <c r="X138" s="5" t="s">
        <v>226</v>
      </c>
      <c r="Y138" s="5" t="s">
        <v>226</v>
      </c>
      <c r="Z138" s="5" t="s">
        <v>226</v>
      </c>
      <c r="AA138" s="5" t="s">
        <v>226</v>
      </c>
      <c r="AB138" s="5" t="s">
        <v>199</v>
      </c>
      <c r="AC138" s="5" t="s">
        <v>242</v>
      </c>
      <c r="AD138" s="5" t="s">
        <v>226</v>
      </c>
      <c r="AE138" s="5" t="s">
        <v>226</v>
      </c>
      <c r="AF138" s="5" t="s">
        <v>226</v>
      </c>
      <c r="AG138" s="5" t="s">
        <v>226</v>
      </c>
      <c r="AH138" s="5" t="s">
        <v>226</v>
      </c>
      <c r="AI138" s="5" t="s">
        <v>226</v>
      </c>
      <c r="AK138" s="30">
        <f t="shared" si="102"/>
        <v>0</v>
      </c>
      <c r="AL138" s="5">
        <f t="shared" si="103"/>
        <v>0</v>
      </c>
      <c r="AM138" s="5">
        <f t="shared" si="104"/>
        <v>1</v>
      </c>
      <c r="AN138" s="5">
        <f t="shared" si="105"/>
        <v>0</v>
      </c>
      <c r="AO138" s="5">
        <f t="shared" si="106"/>
        <v>0</v>
      </c>
      <c r="AP138" s="29">
        <f t="shared" si="107"/>
        <v>1</v>
      </c>
      <c r="AR138" s="5">
        <f t="shared" si="96"/>
        <v>0</v>
      </c>
      <c r="AS138" s="5">
        <f t="shared" si="97"/>
        <v>9</v>
      </c>
      <c r="AT138" s="5">
        <f t="shared" si="98"/>
        <v>0</v>
      </c>
      <c r="AU138" s="5">
        <f t="shared" si="99"/>
        <v>9</v>
      </c>
      <c r="AV138" s="5">
        <f t="shared" si="100"/>
        <v>0</v>
      </c>
      <c r="AW138" s="5">
        <f t="shared" si="101"/>
        <v>8</v>
      </c>
    </row>
    <row r="139" spans="1:49" x14ac:dyDescent="0.2">
      <c r="A139" s="5" t="s">
        <v>4</v>
      </c>
      <c r="B139" s="5" t="s">
        <v>121</v>
      </c>
      <c r="C139" s="5" t="s">
        <v>144</v>
      </c>
      <c r="D139" s="5" t="s">
        <v>159</v>
      </c>
      <c r="E139" s="5" t="s">
        <v>21</v>
      </c>
      <c r="F139" s="16">
        <v>45445</v>
      </c>
      <c r="G139" s="17">
        <v>0.82430555555555551</v>
      </c>
      <c r="H139" s="5" t="s">
        <v>226</v>
      </c>
      <c r="I139" s="5" t="s">
        <v>226</v>
      </c>
      <c r="J139" s="5" t="s">
        <v>226</v>
      </c>
      <c r="K139" s="5" t="s">
        <v>226</v>
      </c>
      <c r="L139" s="5" t="s">
        <v>226</v>
      </c>
      <c r="M139" s="5" t="s">
        <v>226</v>
      </c>
      <c r="N139" s="5" t="s">
        <v>226</v>
      </c>
      <c r="O139" s="5" t="s">
        <v>226</v>
      </c>
      <c r="P139" s="5" t="s">
        <v>226</v>
      </c>
      <c r="Q139" s="5" t="s">
        <v>226</v>
      </c>
      <c r="R139" s="5" t="s">
        <v>226</v>
      </c>
      <c r="S139" s="5" t="s">
        <v>226</v>
      </c>
      <c r="T139" s="5" t="s">
        <v>226</v>
      </c>
      <c r="U139" s="5" t="s">
        <v>226</v>
      </c>
      <c r="V139" s="5" t="s">
        <v>226</v>
      </c>
      <c r="W139" s="5" t="s">
        <v>226</v>
      </c>
      <c r="X139" s="5" t="s">
        <v>226</v>
      </c>
      <c r="Y139" s="5" t="s">
        <v>226</v>
      </c>
      <c r="Z139" s="5" t="s">
        <v>226</v>
      </c>
      <c r="AA139" s="5" t="s">
        <v>226</v>
      </c>
      <c r="AB139" s="5" t="s">
        <v>199</v>
      </c>
      <c r="AC139" s="5" t="s">
        <v>243</v>
      </c>
      <c r="AD139" s="5" t="s">
        <v>226</v>
      </c>
      <c r="AE139" s="5" t="s">
        <v>226</v>
      </c>
      <c r="AF139" s="5" t="s">
        <v>226</v>
      </c>
      <c r="AG139" s="5" t="s">
        <v>226</v>
      </c>
      <c r="AH139" s="5" t="s">
        <v>226</v>
      </c>
      <c r="AI139" s="5" t="s">
        <v>226</v>
      </c>
      <c r="AK139" s="30">
        <f t="shared" si="102"/>
        <v>0</v>
      </c>
      <c r="AL139" s="5">
        <f t="shared" si="103"/>
        <v>0</v>
      </c>
      <c r="AM139" s="5">
        <f t="shared" si="104"/>
        <v>1</v>
      </c>
      <c r="AN139" s="5">
        <f t="shared" si="105"/>
        <v>0</v>
      </c>
      <c r="AO139" s="5">
        <f t="shared" si="106"/>
        <v>0</v>
      </c>
      <c r="AP139" s="29">
        <f t="shared" si="107"/>
        <v>1</v>
      </c>
      <c r="AR139" s="5">
        <f t="shared" si="96"/>
        <v>0</v>
      </c>
      <c r="AS139" s="5">
        <f t="shared" si="97"/>
        <v>9</v>
      </c>
      <c r="AT139" s="5">
        <f t="shared" si="98"/>
        <v>0</v>
      </c>
      <c r="AU139" s="5">
        <f t="shared" si="99"/>
        <v>9</v>
      </c>
      <c r="AV139" s="5">
        <f t="shared" si="100"/>
        <v>0</v>
      </c>
      <c r="AW139" s="5">
        <f t="shared" si="101"/>
        <v>8</v>
      </c>
    </row>
    <row r="140" spans="1:49" x14ac:dyDescent="0.2">
      <c r="A140" s="5" t="s">
        <v>4</v>
      </c>
      <c r="B140" s="5" t="s">
        <v>121</v>
      </c>
      <c r="C140" s="5" t="s">
        <v>145</v>
      </c>
      <c r="D140" s="5" t="s">
        <v>159</v>
      </c>
      <c r="E140" s="5" t="s">
        <v>21</v>
      </c>
      <c r="F140" s="16">
        <v>45445</v>
      </c>
      <c r="G140" s="17">
        <v>0.82430555555555551</v>
      </c>
      <c r="H140" s="5" t="s">
        <v>226</v>
      </c>
      <c r="I140" s="5" t="s">
        <v>226</v>
      </c>
      <c r="J140" s="5" t="s">
        <v>226</v>
      </c>
      <c r="K140" s="5" t="s">
        <v>226</v>
      </c>
      <c r="L140" s="5" t="s">
        <v>226</v>
      </c>
      <c r="M140" s="5" t="s">
        <v>226</v>
      </c>
      <c r="N140" s="5" t="s">
        <v>226</v>
      </c>
      <c r="O140" s="5" t="s">
        <v>226</v>
      </c>
      <c r="P140" s="5" t="s">
        <v>226</v>
      </c>
      <c r="Q140" s="5" t="s">
        <v>226</v>
      </c>
      <c r="R140" s="5" t="s">
        <v>226</v>
      </c>
      <c r="S140" s="5" t="s">
        <v>226</v>
      </c>
      <c r="T140" s="5" t="s">
        <v>226</v>
      </c>
      <c r="U140" s="5" t="s">
        <v>226</v>
      </c>
      <c r="V140" s="5" t="s">
        <v>226</v>
      </c>
      <c r="W140" s="5" t="s">
        <v>226</v>
      </c>
      <c r="X140" s="5" t="s">
        <v>226</v>
      </c>
      <c r="Y140" s="5" t="s">
        <v>226</v>
      </c>
      <c r="Z140" s="5" t="s">
        <v>226</v>
      </c>
      <c r="AA140" s="5" t="s">
        <v>226</v>
      </c>
      <c r="AB140" s="5" t="s">
        <v>199</v>
      </c>
      <c r="AC140" s="5" t="s">
        <v>244</v>
      </c>
      <c r="AD140" s="5" t="s">
        <v>226</v>
      </c>
      <c r="AE140" s="5" t="s">
        <v>226</v>
      </c>
      <c r="AF140" s="5" t="s">
        <v>226</v>
      </c>
      <c r="AG140" s="5" t="s">
        <v>226</v>
      </c>
      <c r="AH140" s="5" t="s">
        <v>226</v>
      </c>
      <c r="AI140" s="5" t="s">
        <v>226</v>
      </c>
      <c r="AK140" s="30">
        <f t="shared" si="102"/>
        <v>0</v>
      </c>
      <c r="AL140" s="5">
        <f t="shared" si="103"/>
        <v>0</v>
      </c>
      <c r="AM140" s="5">
        <f t="shared" si="104"/>
        <v>1</v>
      </c>
      <c r="AN140" s="5">
        <f t="shared" si="105"/>
        <v>0</v>
      </c>
      <c r="AO140" s="5">
        <f t="shared" si="106"/>
        <v>0</v>
      </c>
      <c r="AP140" s="29">
        <f t="shared" si="107"/>
        <v>1</v>
      </c>
      <c r="AR140" s="5">
        <f t="shared" si="96"/>
        <v>0</v>
      </c>
      <c r="AS140" s="5">
        <f t="shared" si="97"/>
        <v>9</v>
      </c>
      <c r="AT140" s="5">
        <f t="shared" si="98"/>
        <v>0</v>
      </c>
      <c r="AU140" s="5">
        <f t="shared" si="99"/>
        <v>9</v>
      </c>
      <c r="AV140" s="5">
        <f t="shared" si="100"/>
        <v>0</v>
      </c>
      <c r="AW140" s="5">
        <f t="shared" si="101"/>
        <v>8</v>
      </c>
    </row>
    <row r="141" spans="1:49" x14ac:dyDescent="0.2">
      <c r="A141" s="5" t="s">
        <v>4</v>
      </c>
      <c r="B141" s="5" t="s">
        <v>121</v>
      </c>
      <c r="C141" s="5" t="s">
        <v>146</v>
      </c>
      <c r="D141" s="5" t="s">
        <v>159</v>
      </c>
      <c r="E141" s="5" t="s">
        <v>21</v>
      </c>
      <c r="F141" s="16">
        <v>45445</v>
      </c>
      <c r="G141" s="17">
        <v>0.82499999999999996</v>
      </c>
      <c r="H141" s="5" t="s">
        <v>226</v>
      </c>
      <c r="I141" s="5" t="s">
        <v>226</v>
      </c>
      <c r="J141" s="5" t="s">
        <v>226</v>
      </c>
      <c r="K141" s="5" t="s">
        <v>226</v>
      </c>
      <c r="L141" s="5" t="s">
        <v>226</v>
      </c>
      <c r="M141" s="5" t="s">
        <v>226</v>
      </c>
      <c r="N141" s="5" t="s">
        <v>226</v>
      </c>
      <c r="O141" s="5" t="s">
        <v>226</v>
      </c>
      <c r="P141" s="5" t="s">
        <v>226</v>
      </c>
      <c r="Q141" s="5" t="s">
        <v>226</v>
      </c>
      <c r="R141" s="5" t="s">
        <v>226</v>
      </c>
      <c r="S141" s="5" t="s">
        <v>226</v>
      </c>
      <c r="T141" s="5" t="s">
        <v>226</v>
      </c>
      <c r="U141" s="5" t="s">
        <v>226</v>
      </c>
      <c r="V141" s="5" t="s">
        <v>226</v>
      </c>
      <c r="W141" s="5" t="s">
        <v>226</v>
      </c>
      <c r="X141" s="5" t="s">
        <v>226</v>
      </c>
      <c r="Y141" s="5" t="s">
        <v>226</v>
      </c>
      <c r="Z141" s="5" t="s">
        <v>226</v>
      </c>
      <c r="AA141" s="5" t="s">
        <v>226</v>
      </c>
      <c r="AB141" s="5" t="s">
        <v>199</v>
      </c>
      <c r="AC141" s="5" t="s">
        <v>245</v>
      </c>
      <c r="AD141" s="5" t="s">
        <v>226</v>
      </c>
      <c r="AE141" s="5" t="s">
        <v>226</v>
      </c>
      <c r="AF141" s="5" t="s">
        <v>226</v>
      </c>
      <c r="AG141" s="5" t="s">
        <v>226</v>
      </c>
      <c r="AH141" s="5" t="s">
        <v>226</v>
      </c>
      <c r="AI141" s="5" t="s">
        <v>226</v>
      </c>
      <c r="AK141" s="30">
        <f t="shared" si="102"/>
        <v>0</v>
      </c>
      <c r="AL141" s="5">
        <f t="shared" si="103"/>
        <v>0</v>
      </c>
      <c r="AM141" s="5">
        <f t="shared" si="104"/>
        <v>1</v>
      </c>
      <c r="AN141" s="5">
        <f t="shared" si="105"/>
        <v>0</v>
      </c>
      <c r="AO141" s="5">
        <f t="shared" si="106"/>
        <v>0</v>
      </c>
      <c r="AP141" s="29">
        <f t="shared" si="107"/>
        <v>1</v>
      </c>
      <c r="AR141" s="5">
        <f t="shared" si="96"/>
        <v>0</v>
      </c>
      <c r="AS141" s="5">
        <f t="shared" si="97"/>
        <v>9</v>
      </c>
      <c r="AT141" s="5">
        <f t="shared" si="98"/>
        <v>0</v>
      </c>
      <c r="AU141" s="5">
        <f t="shared" si="99"/>
        <v>9</v>
      </c>
      <c r="AV141" s="5">
        <f t="shared" si="100"/>
        <v>0</v>
      </c>
      <c r="AW141" s="5">
        <f t="shared" si="101"/>
        <v>8</v>
      </c>
    </row>
    <row r="142" spans="1:49" x14ac:dyDescent="0.2">
      <c r="A142" s="5" t="s">
        <v>4</v>
      </c>
      <c r="B142" s="5" t="s">
        <v>114</v>
      </c>
      <c r="C142" s="45" t="s">
        <v>246</v>
      </c>
      <c r="D142" s="5" t="s">
        <v>159</v>
      </c>
      <c r="E142" s="5" t="s">
        <v>21</v>
      </c>
      <c r="F142" s="16">
        <v>45445</v>
      </c>
      <c r="G142" s="17">
        <v>0.8256944444444444</v>
      </c>
      <c r="H142" s="5" t="s">
        <v>226</v>
      </c>
      <c r="I142" s="5" t="s">
        <v>226</v>
      </c>
      <c r="J142" s="5" t="s">
        <v>226</v>
      </c>
      <c r="K142" s="5" t="s">
        <v>226</v>
      </c>
      <c r="L142" s="5" t="s">
        <v>226</v>
      </c>
      <c r="M142" s="5" t="s">
        <v>226</v>
      </c>
      <c r="N142" s="5" t="s">
        <v>226</v>
      </c>
      <c r="O142" s="5" t="s">
        <v>226</v>
      </c>
      <c r="P142" s="5" t="s">
        <v>226</v>
      </c>
      <c r="Q142" s="5" t="s">
        <v>226</v>
      </c>
      <c r="R142" s="5" t="s">
        <v>226</v>
      </c>
      <c r="S142" s="5" t="s">
        <v>226</v>
      </c>
      <c r="T142" s="5" t="s">
        <v>226</v>
      </c>
      <c r="U142" s="5" t="s">
        <v>226</v>
      </c>
      <c r="V142" s="5" t="s">
        <v>226</v>
      </c>
      <c r="W142" s="5" t="s">
        <v>226</v>
      </c>
      <c r="X142" s="5" t="s">
        <v>226</v>
      </c>
      <c r="Y142" s="5" t="s">
        <v>226</v>
      </c>
      <c r="Z142" s="5" t="s">
        <v>226</v>
      </c>
      <c r="AA142" s="5" t="s">
        <v>226</v>
      </c>
      <c r="AB142" s="5" t="s">
        <v>199</v>
      </c>
      <c r="AC142" s="5" t="s">
        <v>247</v>
      </c>
      <c r="AD142" s="5" t="s">
        <v>226</v>
      </c>
      <c r="AE142" s="5" t="s">
        <v>226</v>
      </c>
      <c r="AF142" s="5" t="s">
        <v>226</v>
      </c>
      <c r="AG142" s="5" t="s">
        <v>226</v>
      </c>
      <c r="AH142" s="5" t="s">
        <v>226</v>
      </c>
      <c r="AI142" s="5" t="s">
        <v>226</v>
      </c>
      <c r="AK142" s="30">
        <f t="shared" si="102"/>
        <v>0</v>
      </c>
      <c r="AL142" s="5">
        <f t="shared" si="103"/>
        <v>0</v>
      </c>
      <c r="AM142" s="5">
        <f t="shared" si="104"/>
        <v>1</v>
      </c>
      <c r="AN142" s="5">
        <f t="shared" si="105"/>
        <v>0</v>
      </c>
      <c r="AO142" s="5">
        <f t="shared" si="106"/>
        <v>0</v>
      </c>
      <c r="AP142" s="29">
        <f t="shared" si="107"/>
        <v>1</v>
      </c>
      <c r="AR142" s="5">
        <f t="shared" si="96"/>
        <v>0</v>
      </c>
      <c r="AS142" s="5">
        <f t="shared" si="97"/>
        <v>9</v>
      </c>
      <c r="AT142" s="5">
        <f t="shared" si="98"/>
        <v>0</v>
      </c>
      <c r="AU142" s="5">
        <f t="shared" si="99"/>
        <v>9</v>
      </c>
      <c r="AV142" s="5">
        <f t="shared" si="100"/>
        <v>0</v>
      </c>
      <c r="AW142" s="5">
        <f t="shared" si="101"/>
        <v>8</v>
      </c>
    </row>
    <row r="143" spans="1:49" x14ac:dyDescent="0.2">
      <c r="A143" s="5" t="s">
        <v>4</v>
      </c>
      <c r="B143" s="5" t="s">
        <v>115</v>
      </c>
      <c r="C143" s="5" t="s">
        <v>147</v>
      </c>
      <c r="D143" s="5" t="s">
        <v>159</v>
      </c>
      <c r="E143" s="5" t="s">
        <v>21</v>
      </c>
      <c r="F143" s="16">
        <v>45445</v>
      </c>
      <c r="G143" s="17">
        <v>0.82638888888888884</v>
      </c>
      <c r="H143" s="5" t="s">
        <v>226</v>
      </c>
      <c r="I143" s="5" t="s">
        <v>226</v>
      </c>
      <c r="J143" s="5" t="s">
        <v>226</v>
      </c>
      <c r="K143" s="5" t="s">
        <v>226</v>
      </c>
      <c r="L143" s="5" t="s">
        <v>226</v>
      </c>
      <c r="M143" s="5" t="s">
        <v>226</v>
      </c>
      <c r="N143" s="5" t="s">
        <v>226</v>
      </c>
      <c r="O143" s="5" t="s">
        <v>226</v>
      </c>
      <c r="P143" s="5" t="s">
        <v>226</v>
      </c>
      <c r="Q143" s="5" t="s">
        <v>226</v>
      </c>
      <c r="R143" s="5" t="s">
        <v>226</v>
      </c>
      <c r="S143" s="5" t="s">
        <v>226</v>
      </c>
      <c r="T143" s="5" t="s">
        <v>226</v>
      </c>
      <c r="U143" s="5" t="s">
        <v>226</v>
      </c>
      <c r="V143" s="5" t="s">
        <v>226</v>
      </c>
      <c r="W143" s="5" t="s">
        <v>226</v>
      </c>
      <c r="X143" s="5" t="s">
        <v>226</v>
      </c>
      <c r="Y143" s="5" t="s">
        <v>226</v>
      </c>
      <c r="Z143" s="5" t="s">
        <v>226</v>
      </c>
      <c r="AA143" s="5" t="s">
        <v>226</v>
      </c>
      <c r="AB143" s="5" t="s">
        <v>198</v>
      </c>
      <c r="AC143" s="5" t="s">
        <v>248</v>
      </c>
      <c r="AD143" s="5" t="s">
        <v>226</v>
      </c>
      <c r="AE143" s="5" t="s">
        <v>226</v>
      </c>
      <c r="AF143" s="5" t="s">
        <v>226</v>
      </c>
      <c r="AG143" s="5" t="s">
        <v>226</v>
      </c>
      <c r="AH143" s="5" t="s">
        <v>226</v>
      </c>
      <c r="AI143" s="5" t="s">
        <v>226</v>
      </c>
      <c r="AK143" s="30">
        <f t="shared" si="102"/>
        <v>0</v>
      </c>
      <c r="AL143" s="5">
        <f t="shared" si="103"/>
        <v>0</v>
      </c>
      <c r="AM143" s="5">
        <f t="shared" si="104"/>
        <v>0</v>
      </c>
      <c r="AN143" s="5">
        <f t="shared" si="105"/>
        <v>0</v>
      </c>
      <c r="AO143" s="5">
        <f t="shared" si="106"/>
        <v>0</v>
      </c>
      <c r="AP143" s="29">
        <f t="shared" si="107"/>
        <v>1</v>
      </c>
      <c r="AR143" s="5">
        <f t="shared" si="96"/>
        <v>0</v>
      </c>
      <c r="AS143" s="5">
        <f t="shared" si="97"/>
        <v>9</v>
      </c>
      <c r="AT143" s="5">
        <f t="shared" si="98"/>
        <v>0</v>
      </c>
      <c r="AU143" s="5">
        <f t="shared" si="99"/>
        <v>9</v>
      </c>
      <c r="AV143" s="5">
        <f t="shared" si="100"/>
        <v>0</v>
      </c>
      <c r="AW143" s="5">
        <f t="shared" si="101"/>
        <v>8</v>
      </c>
    </row>
    <row r="144" spans="1:49" x14ac:dyDescent="0.2">
      <c r="A144" s="5" t="s">
        <v>4</v>
      </c>
      <c r="B144" s="5" t="s">
        <v>12</v>
      </c>
      <c r="C144" s="5" t="s">
        <v>143</v>
      </c>
      <c r="D144" s="5" t="s">
        <v>24</v>
      </c>
      <c r="E144" s="5" t="s">
        <v>20</v>
      </c>
      <c r="F144" s="16">
        <v>45449</v>
      </c>
      <c r="G144" s="17">
        <v>0.61458333333333337</v>
      </c>
      <c r="H144" s="5" t="s">
        <v>200</v>
      </c>
      <c r="I144" s="5" t="s">
        <v>200</v>
      </c>
      <c r="J144" s="5" t="s">
        <v>226</v>
      </c>
      <c r="K144" s="5" t="s">
        <v>226</v>
      </c>
      <c r="L144" s="5" t="s">
        <v>200</v>
      </c>
      <c r="M144" s="5" t="s">
        <v>200</v>
      </c>
      <c r="N144" s="5" t="s">
        <v>200</v>
      </c>
      <c r="O144" s="5" t="s">
        <v>226</v>
      </c>
      <c r="P144" s="5" t="s">
        <v>200</v>
      </c>
      <c r="Q144" s="5" t="s">
        <v>199</v>
      </c>
      <c r="R144" s="5" t="s">
        <v>200</v>
      </c>
      <c r="S144" s="5" t="s">
        <v>200</v>
      </c>
      <c r="T144" s="5" t="s">
        <v>200</v>
      </c>
      <c r="U144" s="5" t="s">
        <v>226</v>
      </c>
      <c r="V144" s="5" t="s">
        <v>200</v>
      </c>
      <c r="W144" s="5" t="s">
        <v>200</v>
      </c>
      <c r="X144" s="5" t="s">
        <v>199</v>
      </c>
      <c r="Y144" s="5" t="s">
        <v>200</v>
      </c>
      <c r="Z144" s="5" t="s">
        <v>200</v>
      </c>
      <c r="AA144" s="5" t="s">
        <v>226</v>
      </c>
      <c r="AB144" s="5" t="s">
        <v>226</v>
      </c>
      <c r="AC144" s="5" t="s">
        <v>226</v>
      </c>
      <c r="AD144" s="5" t="s">
        <v>200</v>
      </c>
      <c r="AE144" s="5" t="s">
        <v>226</v>
      </c>
      <c r="AF144" s="5" t="s">
        <v>198</v>
      </c>
      <c r="AG144" s="5" t="s">
        <v>200</v>
      </c>
      <c r="AH144" s="5" t="s">
        <v>198</v>
      </c>
      <c r="AI144" s="5" t="s">
        <v>200</v>
      </c>
      <c r="AK144" s="30">
        <f t="shared" si="102"/>
        <v>0</v>
      </c>
      <c r="AL144" s="5">
        <f t="shared" si="103"/>
        <v>2</v>
      </c>
      <c r="AM144" s="5">
        <f t="shared" si="104"/>
        <v>0</v>
      </c>
      <c r="AN144" s="5">
        <f t="shared" si="105"/>
        <v>0</v>
      </c>
      <c r="AO144" s="5">
        <f t="shared" si="106"/>
        <v>2</v>
      </c>
      <c r="AP144" s="29">
        <f t="shared" si="107"/>
        <v>2</v>
      </c>
      <c r="AR144" s="5">
        <f t="shared" si="96"/>
        <v>6</v>
      </c>
      <c r="AS144" s="5">
        <f t="shared" si="97"/>
        <v>3</v>
      </c>
      <c r="AT144" s="5">
        <f t="shared" si="98"/>
        <v>6</v>
      </c>
      <c r="AU144" s="5">
        <f t="shared" si="99"/>
        <v>1</v>
      </c>
      <c r="AV144" s="5">
        <f t="shared" si="100"/>
        <v>4</v>
      </c>
      <c r="AW144" s="5">
        <f t="shared" si="101"/>
        <v>3</v>
      </c>
    </row>
    <row r="145" spans="1:49" x14ac:dyDescent="0.2">
      <c r="A145" s="5" t="s">
        <v>4</v>
      </c>
      <c r="B145" s="5" t="s">
        <v>11</v>
      </c>
      <c r="C145" s="5" t="s">
        <v>5</v>
      </c>
      <c r="D145" s="5" t="s">
        <v>24</v>
      </c>
      <c r="E145" s="5" t="s">
        <v>20</v>
      </c>
      <c r="F145" s="16">
        <v>45449</v>
      </c>
      <c r="G145" s="17">
        <v>0.62986111111111109</v>
      </c>
      <c r="H145" s="5" t="s">
        <v>200</v>
      </c>
      <c r="I145" s="5" t="s">
        <v>200</v>
      </c>
      <c r="J145" s="5" t="s">
        <v>226</v>
      </c>
      <c r="K145" s="5" t="s">
        <v>226</v>
      </c>
      <c r="L145" s="5" t="s">
        <v>200</v>
      </c>
      <c r="M145" s="5" t="s">
        <v>200</v>
      </c>
      <c r="N145" s="5" t="s">
        <v>200</v>
      </c>
      <c r="O145" s="5" t="s">
        <v>226</v>
      </c>
      <c r="P145" s="5" t="s">
        <v>200</v>
      </c>
      <c r="Q145" s="5" t="s">
        <v>199</v>
      </c>
      <c r="R145" s="5" t="s">
        <v>200</v>
      </c>
      <c r="S145" s="5" t="s">
        <v>200</v>
      </c>
      <c r="T145" s="5" t="s">
        <v>200</v>
      </c>
      <c r="U145" s="5" t="s">
        <v>226</v>
      </c>
      <c r="V145" s="5" t="s">
        <v>200</v>
      </c>
      <c r="W145" s="5" t="s">
        <v>200</v>
      </c>
      <c r="X145" s="6" t="s">
        <v>199</v>
      </c>
      <c r="Y145" s="6" t="s">
        <v>200</v>
      </c>
      <c r="Z145" s="5" t="s">
        <v>198</v>
      </c>
      <c r="AA145" s="5" t="s">
        <v>226</v>
      </c>
      <c r="AB145" s="5" t="s">
        <v>226</v>
      </c>
      <c r="AC145" s="5" t="s">
        <v>226</v>
      </c>
      <c r="AD145" s="5" t="s">
        <v>200</v>
      </c>
      <c r="AE145" s="5" t="s">
        <v>226</v>
      </c>
      <c r="AF145" s="5" t="s">
        <v>198</v>
      </c>
      <c r="AG145" s="5" t="s">
        <v>200</v>
      </c>
      <c r="AH145" s="5" t="s">
        <v>198</v>
      </c>
      <c r="AI145" s="6" t="s">
        <v>200</v>
      </c>
      <c r="AK145" s="30">
        <f t="shared" si="102"/>
        <v>0</v>
      </c>
      <c r="AL145" s="5">
        <f t="shared" si="103"/>
        <v>2</v>
      </c>
      <c r="AM145" s="5">
        <f t="shared" si="104"/>
        <v>0</v>
      </c>
      <c r="AN145" s="5">
        <f t="shared" si="105"/>
        <v>0</v>
      </c>
      <c r="AO145" s="5">
        <f t="shared" si="106"/>
        <v>2</v>
      </c>
      <c r="AP145" s="29">
        <f t="shared" si="107"/>
        <v>3</v>
      </c>
      <c r="AR145" s="5">
        <f t="shared" si="96"/>
        <v>6</v>
      </c>
      <c r="AS145" s="5">
        <f t="shared" si="97"/>
        <v>3</v>
      </c>
      <c r="AT145" s="5">
        <f t="shared" si="98"/>
        <v>6</v>
      </c>
      <c r="AU145" s="5">
        <f t="shared" si="99"/>
        <v>1</v>
      </c>
      <c r="AV145" s="5">
        <f t="shared" si="100"/>
        <v>3</v>
      </c>
      <c r="AW145" s="5">
        <f t="shared" si="101"/>
        <v>3</v>
      </c>
    </row>
    <row r="146" spans="1:49" x14ac:dyDescent="0.2">
      <c r="A146" s="5" t="s">
        <v>4</v>
      </c>
      <c r="B146" s="5" t="s">
        <v>121</v>
      </c>
      <c r="C146" s="5" t="s">
        <v>144</v>
      </c>
      <c r="D146" s="5" t="s">
        <v>24</v>
      </c>
      <c r="E146" s="5" t="s">
        <v>20</v>
      </c>
      <c r="F146" s="16">
        <v>45449</v>
      </c>
      <c r="G146" s="17">
        <v>0.63402777777777775</v>
      </c>
      <c r="H146" s="5" t="s">
        <v>200</v>
      </c>
      <c r="I146" s="5" t="s">
        <v>200</v>
      </c>
      <c r="J146" s="5" t="s">
        <v>226</v>
      </c>
      <c r="K146" s="5" t="s">
        <v>226</v>
      </c>
      <c r="L146" s="5" t="s">
        <v>200</v>
      </c>
      <c r="M146" s="5" t="s">
        <v>200</v>
      </c>
      <c r="N146" s="5" t="s">
        <v>200</v>
      </c>
      <c r="O146" s="5" t="s">
        <v>226</v>
      </c>
      <c r="P146" s="5" t="s">
        <v>200</v>
      </c>
      <c r="Q146" s="5" t="s">
        <v>199</v>
      </c>
      <c r="R146" s="5" t="s">
        <v>200</v>
      </c>
      <c r="S146" s="5" t="s">
        <v>200</v>
      </c>
      <c r="T146" s="5" t="s">
        <v>200</v>
      </c>
      <c r="U146" s="5" t="s">
        <v>226</v>
      </c>
      <c r="V146" s="5" t="s">
        <v>200</v>
      </c>
      <c r="W146" s="5" t="s">
        <v>200</v>
      </c>
      <c r="X146" s="6" t="s">
        <v>199</v>
      </c>
      <c r="Y146" s="6" t="s">
        <v>200</v>
      </c>
      <c r="Z146" s="5" t="s">
        <v>198</v>
      </c>
      <c r="AA146" s="5" t="s">
        <v>226</v>
      </c>
      <c r="AB146" s="5" t="s">
        <v>226</v>
      </c>
      <c r="AC146" s="5" t="s">
        <v>226</v>
      </c>
      <c r="AD146" s="5" t="s">
        <v>200</v>
      </c>
      <c r="AE146" s="5" t="s">
        <v>226</v>
      </c>
      <c r="AF146" s="5" t="s">
        <v>198</v>
      </c>
      <c r="AG146" s="5" t="s">
        <v>200</v>
      </c>
      <c r="AH146" s="5" t="s">
        <v>198</v>
      </c>
      <c r="AI146" s="6" t="s">
        <v>200</v>
      </c>
      <c r="AK146" s="30">
        <f t="shared" si="102"/>
        <v>0</v>
      </c>
      <c r="AL146" s="5">
        <f t="shared" si="103"/>
        <v>2</v>
      </c>
      <c r="AM146" s="5">
        <f t="shared" si="104"/>
        <v>0</v>
      </c>
      <c r="AN146" s="5">
        <f t="shared" si="105"/>
        <v>0</v>
      </c>
      <c r="AO146" s="5">
        <f t="shared" si="106"/>
        <v>2</v>
      </c>
      <c r="AP146" s="29">
        <f t="shared" si="107"/>
        <v>3</v>
      </c>
      <c r="AR146" s="5">
        <f t="shared" si="96"/>
        <v>6</v>
      </c>
      <c r="AS146" s="5">
        <f t="shared" si="97"/>
        <v>3</v>
      </c>
      <c r="AT146" s="5">
        <f t="shared" si="98"/>
        <v>6</v>
      </c>
      <c r="AU146" s="5">
        <f t="shared" si="99"/>
        <v>1</v>
      </c>
      <c r="AV146" s="5">
        <f t="shared" si="100"/>
        <v>3</v>
      </c>
      <c r="AW146" s="5">
        <f t="shared" si="101"/>
        <v>3</v>
      </c>
    </row>
    <row r="147" spans="1:49" x14ac:dyDescent="0.2">
      <c r="A147" s="5" t="s">
        <v>4</v>
      </c>
      <c r="B147" s="5" t="s">
        <v>121</v>
      </c>
      <c r="C147" s="5" t="s">
        <v>145</v>
      </c>
      <c r="D147" s="5" t="s">
        <v>24</v>
      </c>
      <c r="E147" s="5" t="s">
        <v>20</v>
      </c>
      <c r="F147" s="16">
        <v>45449</v>
      </c>
      <c r="G147" s="17">
        <v>0.63888888888888884</v>
      </c>
      <c r="H147" s="5" t="s">
        <v>200</v>
      </c>
      <c r="I147" s="5" t="s">
        <v>200</v>
      </c>
      <c r="J147" s="5" t="s">
        <v>226</v>
      </c>
      <c r="K147" s="5" t="s">
        <v>226</v>
      </c>
      <c r="L147" s="5" t="s">
        <v>200</v>
      </c>
      <c r="M147" s="5" t="s">
        <v>200</v>
      </c>
      <c r="N147" s="5" t="s">
        <v>198</v>
      </c>
      <c r="O147" s="5" t="s">
        <v>226</v>
      </c>
      <c r="P147" s="5" t="s">
        <v>200</v>
      </c>
      <c r="Q147" s="5" t="s">
        <v>199</v>
      </c>
      <c r="R147" s="5" t="s">
        <v>200</v>
      </c>
      <c r="S147" s="5" t="s">
        <v>200</v>
      </c>
      <c r="T147" s="5" t="s">
        <v>200</v>
      </c>
      <c r="U147" s="5" t="s">
        <v>226</v>
      </c>
      <c r="V147" s="5" t="s">
        <v>200</v>
      </c>
      <c r="W147" s="5" t="s">
        <v>200</v>
      </c>
      <c r="X147" s="6" t="s">
        <v>199</v>
      </c>
      <c r="Y147" s="6" t="s">
        <v>200</v>
      </c>
      <c r="Z147" s="5" t="s">
        <v>198</v>
      </c>
      <c r="AA147" s="5" t="s">
        <v>226</v>
      </c>
      <c r="AB147" s="5" t="s">
        <v>226</v>
      </c>
      <c r="AC147" s="5" t="s">
        <v>226</v>
      </c>
      <c r="AD147" s="5" t="s">
        <v>200</v>
      </c>
      <c r="AE147" s="5" t="s">
        <v>226</v>
      </c>
      <c r="AF147" s="5" t="s">
        <v>198</v>
      </c>
      <c r="AG147" s="5" t="s">
        <v>200</v>
      </c>
      <c r="AH147" s="5" t="s">
        <v>198</v>
      </c>
      <c r="AI147" s="6" t="s">
        <v>200</v>
      </c>
      <c r="AK147" s="30">
        <f t="shared" si="102"/>
        <v>0</v>
      </c>
      <c r="AL147" s="5">
        <f t="shared" si="103"/>
        <v>2</v>
      </c>
      <c r="AM147" s="5">
        <f t="shared" si="104"/>
        <v>0</v>
      </c>
      <c r="AN147" s="5">
        <f t="shared" si="105"/>
        <v>1</v>
      </c>
      <c r="AO147" s="5">
        <f t="shared" si="106"/>
        <v>2</v>
      </c>
      <c r="AP147" s="29">
        <f t="shared" si="107"/>
        <v>3</v>
      </c>
      <c r="AR147" s="5">
        <f t="shared" si="96"/>
        <v>5</v>
      </c>
      <c r="AS147" s="5">
        <f t="shared" si="97"/>
        <v>3</v>
      </c>
      <c r="AT147" s="5">
        <f t="shared" si="98"/>
        <v>6</v>
      </c>
      <c r="AU147" s="5">
        <f t="shared" si="99"/>
        <v>1</v>
      </c>
      <c r="AV147" s="5">
        <f t="shared" si="100"/>
        <v>3</v>
      </c>
      <c r="AW147" s="5">
        <f t="shared" si="101"/>
        <v>3</v>
      </c>
    </row>
    <row r="148" spans="1:49" x14ac:dyDescent="0.2">
      <c r="A148" s="5" t="s">
        <v>4</v>
      </c>
      <c r="B148" s="5" t="s">
        <v>121</v>
      </c>
      <c r="C148" s="5" t="s">
        <v>146</v>
      </c>
      <c r="D148" s="5" t="s">
        <v>24</v>
      </c>
      <c r="E148" s="5" t="s">
        <v>20</v>
      </c>
      <c r="F148" s="16">
        <v>45449</v>
      </c>
      <c r="G148" s="17">
        <v>0.64444444444444449</v>
      </c>
      <c r="H148" s="5" t="s">
        <v>200</v>
      </c>
      <c r="I148" s="5" t="s">
        <v>200</v>
      </c>
      <c r="J148" s="5" t="s">
        <v>226</v>
      </c>
      <c r="K148" s="5" t="s">
        <v>226</v>
      </c>
      <c r="L148" s="5" t="s">
        <v>200</v>
      </c>
      <c r="M148" s="5" t="s">
        <v>200</v>
      </c>
      <c r="N148" s="5" t="s">
        <v>200</v>
      </c>
      <c r="O148" s="5" t="s">
        <v>226</v>
      </c>
      <c r="P148" s="5" t="s">
        <v>200</v>
      </c>
      <c r="Q148" s="5" t="s">
        <v>199</v>
      </c>
      <c r="R148" s="5" t="s">
        <v>200</v>
      </c>
      <c r="S148" s="5" t="s">
        <v>200</v>
      </c>
      <c r="T148" s="5" t="s">
        <v>200</v>
      </c>
      <c r="U148" s="5" t="s">
        <v>226</v>
      </c>
      <c r="V148" s="5" t="s">
        <v>200</v>
      </c>
      <c r="W148" s="5" t="s">
        <v>200</v>
      </c>
      <c r="X148" s="6" t="s">
        <v>199</v>
      </c>
      <c r="Y148" s="6" t="s">
        <v>200</v>
      </c>
      <c r="Z148" s="5" t="s">
        <v>198</v>
      </c>
      <c r="AA148" s="5" t="s">
        <v>226</v>
      </c>
      <c r="AB148" s="5" t="s">
        <v>226</v>
      </c>
      <c r="AC148" s="5" t="s">
        <v>226</v>
      </c>
      <c r="AD148" s="5" t="s">
        <v>200</v>
      </c>
      <c r="AE148" s="5" t="s">
        <v>226</v>
      </c>
      <c r="AF148" s="5" t="s">
        <v>198</v>
      </c>
      <c r="AG148" s="5" t="s">
        <v>200</v>
      </c>
      <c r="AH148" s="5" t="s">
        <v>198</v>
      </c>
      <c r="AI148" s="6" t="s">
        <v>200</v>
      </c>
      <c r="AK148" s="30">
        <f t="shared" si="102"/>
        <v>0</v>
      </c>
      <c r="AL148" s="5">
        <f t="shared" si="103"/>
        <v>2</v>
      </c>
      <c r="AM148" s="5">
        <f t="shared" si="104"/>
        <v>0</v>
      </c>
      <c r="AN148" s="5">
        <f t="shared" si="105"/>
        <v>0</v>
      </c>
      <c r="AO148" s="5">
        <f t="shared" si="106"/>
        <v>2</v>
      </c>
      <c r="AP148" s="29">
        <f t="shared" si="107"/>
        <v>3</v>
      </c>
      <c r="AR148" s="5">
        <f t="shared" si="96"/>
        <v>6</v>
      </c>
      <c r="AS148" s="5">
        <f t="shared" si="97"/>
        <v>3</v>
      </c>
      <c r="AT148" s="5">
        <f t="shared" si="98"/>
        <v>6</v>
      </c>
      <c r="AU148" s="5">
        <f t="shared" si="99"/>
        <v>1</v>
      </c>
      <c r="AV148" s="5">
        <f t="shared" si="100"/>
        <v>3</v>
      </c>
      <c r="AW148" s="5">
        <f t="shared" si="101"/>
        <v>3</v>
      </c>
    </row>
    <row r="149" spans="1:49" x14ac:dyDescent="0.2">
      <c r="A149" s="5" t="s">
        <v>4</v>
      </c>
      <c r="B149" s="5" t="s">
        <v>114</v>
      </c>
      <c r="C149" s="45" t="s">
        <v>246</v>
      </c>
      <c r="D149" s="5" t="s">
        <v>24</v>
      </c>
      <c r="E149" s="5" t="s">
        <v>20</v>
      </c>
      <c r="F149" s="16">
        <v>45449</v>
      </c>
      <c r="G149" s="17">
        <v>0.6479166666666667</v>
      </c>
      <c r="H149" s="5" t="s">
        <v>200</v>
      </c>
      <c r="I149" s="5" t="s">
        <v>200</v>
      </c>
      <c r="J149" s="5" t="s">
        <v>226</v>
      </c>
      <c r="K149" s="5" t="s">
        <v>226</v>
      </c>
      <c r="L149" s="5" t="s">
        <v>200</v>
      </c>
      <c r="M149" s="5" t="s">
        <v>200</v>
      </c>
      <c r="N149" s="5" t="s">
        <v>198</v>
      </c>
      <c r="O149" s="5" t="s">
        <v>226</v>
      </c>
      <c r="P149" s="5" t="s">
        <v>200</v>
      </c>
      <c r="Q149" s="5" t="s">
        <v>199</v>
      </c>
      <c r="R149" s="5" t="s">
        <v>200</v>
      </c>
      <c r="S149" s="5" t="s">
        <v>200</v>
      </c>
      <c r="T149" s="5" t="s">
        <v>200</v>
      </c>
      <c r="U149" s="5" t="s">
        <v>226</v>
      </c>
      <c r="V149" s="5" t="s">
        <v>200</v>
      </c>
      <c r="W149" s="5" t="s">
        <v>200</v>
      </c>
      <c r="X149" s="6" t="s">
        <v>199</v>
      </c>
      <c r="Y149" s="6" t="s">
        <v>200</v>
      </c>
      <c r="Z149" s="5" t="s">
        <v>200</v>
      </c>
      <c r="AA149" s="5" t="s">
        <v>226</v>
      </c>
      <c r="AB149" s="5" t="s">
        <v>226</v>
      </c>
      <c r="AC149" s="5" t="s">
        <v>226</v>
      </c>
      <c r="AD149" s="5" t="s">
        <v>200</v>
      </c>
      <c r="AE149" s="5" t="s">
        <v>226</v>
      </c>
      <c r="AF149" s="5" t="s">
        <v>198</v>
      </c>
      <c r="AG149" s="5" t="s">
        <v>200</v>
      </c>
      <c r="AH149" s="5" t="s">
        <v>198</v>
      </c>
      <c r="AI149" s="6" t="s">
        <v>200</v>
      </c>
      <c r="AK149" s="30">
        <f t="shared" si="102"/>
        <v>0</v>
      </c>
      <c r="AL149" s="5">
        <f t="shared" si="103"/>
        <v>2</v>
      </c>
      <c r="AM149" s="5">
        <f t="shared" si="104"/>
        <v>0</v>
      </c>
      <c r="AN149" s="5">
        <f t="shared" si="105"/>
        <v>1</v>
      </c>
      <c r="AO149" s="5">
        <f t="shared" si="106"/>
        <v>2</v>
      </c>
      <c r="AP149" s="29">
        <f t="shared" si="107"/>
        <v>2</v>
      </c>
      <c r="AR149" s="5">
        <f t="shared" si="96"/>
        <v>5</v>
      </c>
      <c r="AS149" s="5">
        <f t="shared" si="97"/>
        <v>3</v>
      </c>
      <c r="AT149" s="5">
        <f t="shared" si="98"/>
        <v>6</v>
      </c>
      <c r="AU149" s="5">
        <f t="shared" si="99"/>
        <v>1</v>
      </c>
      <c r="AV149" s="5">
        <f t="shared" si="100"/>
        <v>4</v>
      </c>
      <c r="AW149" s="5">
        <f t="shared" si="101"/>
        <v>3</v>
      </c>
    </row>
    <row r="150" spans="1:49" x14ac:dyDescent="0.2">
      <c r="A150" s="5" t="s">
        <v>4</v>
      </c>
      <c r="B150" s="5" t="s">
        <v>115</v>
      </c>
      <c r="C150" s="5" t="s">
        <v>147</v>
      </c>
      <c r="D150" s="5" t="s">
        <v>24</v>
      </c>
      <c r="E150" s="5" t="s">
        <v>20</v>
      </c>
      <c r="F150" s="16">
        <v>45449</v>
      </c>
      <c r="G150" s="17">
        <v>0.65138888888888891</v>
      </c>
      <c r="H150" s="5" t="s">
        <v>200</v>
      </c>
      <c r="I150" s="5" t="s">
        <v>200</v>
      </c>
      <c r="J150" s="5" t="s">
        <v>226</v>
      </c>
      <c r="K150" s="5" t="s">
        <v>226</v>
      </c>
      <c r="L150" s="5" t="s">
        <v>200</v>
      </c>
      <c r="M150" s="5" t="s">
        <v>200</v>
      </c>
      <c r="N150" s="5" t="s">
        <v>200</v>
      </c>
      <c r="O150" s="5" t="s">
        <v>226</v>
      </c>
      <c r="P150" s="5" t="s">
        <v>200</v>
      </c>
      <c r="Q150" s="5" t="s">
        <v>199</v>
      </c>
      <c r="R150" s="5" t="s">
        <v>200</v>
      </c>
      <c r="S150" s="5" t="s">
        <v>200</v>
      </c>
      <c r="T150" s="5" t="s">
        <v>200</v>
      </c>
      <c r="U150" s="5" t="s">
        <v>226</v>
      </c>
      <c r="V150" s="5" t="s">
        <v>200</v>
      </c>
      <c r="W150" s="5" t="s">
        <v>200</v>
      </c>
      <c r="X150" s="6" t="s">
        <v>199</v>
      </c>
      <c r="Y150" s="6" t="s">
        <v>200</v>
      </c>
      <c r="Z150" s="5" t="s">
        <v>200</v>
      </c>
      <c r="AA150" s="5" t="s">
        <v>226</v>
      </c>
      <c r="AB150" s="5" t="s">
        <v>226</v>
      </c>
      <c r="AC150" s="5" t="s">
        <v>226</v>
      </c>
      <c r="AD150" s="5" t="s">
        <v>200</v>
      </c>
      <c r="AE150" s="5" t="s">
        <v>226</v>
      </c>
      <c r="AF150" s="5" t="s">
        <v>200</v>
      </c>
      <c r="AG150" s="5" t="s">
        <v>200</v>
      </c>
      <c r="AH150" s="5" t="s">
        <v>198</v>
      </c>
      <c r="AI150" s="6" t="s">
        <v>200</v>
      </c>
      <c r="AK150" s="30">
        <f t="shared" si="102"/>
        <v>0</v>
      </c>
      <c r="AL150" s="5">
        <f t="shared" si="103"/>
        <v>2</v>
      </c>
      <c r="AM150" s="5">
        <f t="shared" si="104"/>
        <v>0</v>
      </c>
      <c r="AN150" s="5">
        <f t="shared" si="105"/>
        <v>0</v>
      </c>
      <c r="AO150" s="5">
        <f t="shared" si="106"/>
        <v>2</v>
      </c>
      <c r="AP150" s="29">
        <f t="shared" si="107"/>
        <v>1</v>
      </c>
      <c r="AR150" s="5">
        <f t="shared" si="96"/>
        <v>6</v>
      </c>
      <c r="AS150" s="5">
        <f t="shared" si="97"/>
        <v>3</v>
      </c>
      <c r="AT150" s="5">
        <f t="shared" si="98"/>
        <v>6</v>
      </c>
      <c r="AU150" s="5">
        <f t="shared" si="99"/>
        <v>1</v>
      </c>
      <c r="AV150" s="5">
        <f t="shared" si="100"/>
        <v>5</v>
      </c>
      <c r="AW150" s="5">
        <f t="shared" si="101"/>
        <v>3</v>
      </c>
    </row>
    <row r="151" spans="1:49" x14ac:dyDescent="0.2">
      <c r="A151" s="22" t="s">
        <v>4</v>
      </c>
      <c r="B151" s="46" t="s">
        <v>12</v>
      </c>
      <c r="C151" s="46" t="s">
        <v>143</v>
      </c>
      <c r="D151" s="5" t="s">
        <v>17</v>
      </c>
      <c r="E151" s="5" t="s">
        <v>19</v>
      </c>
      <c r="F151" s="16">
        <v>45449</v>
      </c>
      <c r="G151" s="17">
        <v>0.65625</v>
      </c>
      <c r="H151" s="5" t="s">
        <v>198</v>
      </c>
      <c r="I151" s="5" t="s">
        <v>200</v>
      </c>
      <c r="J151" s="5" t="s">
        <v>199</v>
      </c>
      <c r="K151" s="5" t="s">
        <v>200</v>
      </c>
      <c r="L151" s="5" t="s">
        <v>200</v>
      </c>
      <c r="M151" s="5" t="s">
        <v>200</v>
      </c>
      <c r="N151" s="5" t="s">
        <v>200</v>
      </c>
      <c r="O151" s="5" t="s">
        <v>200</v>
      </c>
      <c r="P151" s="5" t="s">
        <v>200</v>
      </c>
      <c r="Q151" s="5" t="s">
        <v>199</v>
      </c>
      <c r="R151" s="5" t="s">
        <v>200</v>
      </c>
      <c r="S151" s="5" t="s">
        <v>200</v>
      </c>
      <c r="T151" s="5" t="s">
        <v>200</v>
      </c>
      <c r="U151" s="5" t="s">
        <v>200</v>
      </c>
      <c r="V151" s="5" t="s">
        <v>200</v>
      </c>
      <c r="W151" s="5" t="s">
        <v>200</v>
      </c>
      <c r="X151" s="6" t="s">
        <v>199</v>
      </c>
      <c r="Y151" s="6" t="s">
        <v>200</v>
      </c>
      <c r="Z151" s="5" t="s">
        <v>198</v>
      </c>
      <c r="AA151" s="5" t="s">
        <v>200</v>
      </c>
      <c r="AB151" s="5" t="s">
        <v>200</v>
      </c>
      <c r="AC151" s="5" t="s">
        <v>226</v>
      </c>
      <c r="AD151" s="5" t="s">
        <v>200</v>
      </c>
      <c r="AE151" s="5" t="s">
        <v>200</v>
      </c>
      <c r="AF151" s="5" t="s">
        <v>198</v>
      </c>
      <c r="AG151" s="5" t="s">
        <v>200</v>
      </c>
      <c r="AH151" s="5" t="s">
        <v>199</v>
      </c>
      <c r="AI151" s="6" t="s">
        <v>200</v>
      </c>
      <c r="AK151" s="30">
        <f t="shared" si="102"/>
        <v>1</v>
      </c>
      <c r="AL151" s="5">
        <f t="shared" si="103"/>
        <v>2</v>
      </c>
      <c r="AM151" s="5">
        <f t="shared" si="104"/>
        <v>1</v>
      </c>
      <c r="AN151" s="5">
        <f t="shared" si="105"/>
        <v>2</v>
      </c>
      <c r="AO151" s="5">
        <f t="shared" si="106"/>
        <v>2</v>
      </c>
      <c r="AP151" s="29">
        <f t="shared" si="107"/>
        <v>3</v>
      </c>
      <c r="AR151" s="5">
        <f t="shared" si="96"/>
        <v>7</v>
      </c>
      <c r="AS151" s="5">
        <f t="shared" si="97"/>
        <v>0</v>
      </c>
      <c r="AT151" s="5">
        <f t="shared" si="98"/>
        <v>7</v>
      </c>
      <c r="AU151" s="5">
        <f t="shared" si="99"/>
        <v>0</v>
      </c>
      <c r="AV151" s="5">
        <f t="shared" si="100"/>
        <v>6</v>
      </c>
      <c r="AW151" s="5">
        <f t="shared" si="101"/>
        <v>0</v>
      </c>
    </row>
    <row r="152" spans="1:49" x14ac:dyDescent="0.2">
      <c r="A152" s="49" t="s">
        <v>4</v>
      </c>
      <c r="B152" s="50" t="s">
        <v>11</v>
      </c>
      <c r="C152" s="50" t="s">
        <v>5</v>
      </c>
      <c r="D152" s="5" t="s">
        <v>17</v>
      </c>
      <c r="E152" s="5" t="s">
        <v>19</v>
      </c>
      <c r="F152" s="16">
        <v>45450</v>
      </c>
      <c r="G152" s="17">
        <v>0.50416666666666665</v>
      </c>
      <c r="H152" s="5" t="s">
        <v>199</v>
      </c>
      <c r="I152" s="5" t="s">
        <v>200</v>
      </c>
      <c r="J152" s="5" t="s">
        <v>199</v>
      </c>
      <c r="K152" s="5" t="s">
        <v>200</v>
      </c>
      <c r="L152" s="5" t="s">
        <v>200</v>
      </c>
      <c r="M152" s="5" t="s">
        <v>200</v>
      </c>
      <c r="N152" s="5" t="s">
        <v>200</v>
      </c>
      <c r="O152" s="5" t="s">
        <v>200</v>
      </c>
      <c r="P152" s="5" t="s">
        <v>200</v>
      </c>
      <c r="Q152" s="5" t="s">
        <v>199</v>
      </c>
      <c r="R152" s="5" t="s">
        <v>200</v>
      </c>
      <c r="S152" s="5" t="s">
        <v>200</v>
      </c>
      <c r="T152" s="5" t="s">
        <v>200</v>
      </c>
      <c r="U152" s="5" t="s">
        <v>200</v>
      </c>
      <c r="V152" s="5" t="s">
        <v>200</v>
      </c>
      <c r="W152" s="5" t="s">
        <v>200</v>
      </c>
      <c r="X152" s="6" t="s">
        <v>199</v>
      </c>
      <c r="Y152" s="6" t="s">
        <v>200</v>
      </c>
      <c r="Z152" s="5" t="s">
        <v>198</v>
      </c>
      <c r="AA152" s="5" t="s">
        <v>198</v>
      </c>
      <c r="AB152" s="5" t="s">
        <v>200</v>
      </c>
      <c r="AC152" s="5" t="s">
        <v>226</v>
      </c>
      <c r="AD152" s="5" t="s">
        <v>200</v>
      </c>
      <c r="AE152" s="5" t="s">
        <v>200</v>
      </c>
      <c r="AF152" s="5" t="s">
        <v>198</v>
      </c>
      <c r="AG152" s="5" t="s">
        <v>200</v>
      </c>
      <c r="AH152" s="5" t="s">
        <v>199</v>
      </c>
      <c r="AI152" s="6" t="s">
        <v>200</v>
      </c>
      <c r="AK152" s="30">
        <f t="shared" si="102"/>
        <v>2</v>
      </c>
      <c r="AL152" s="5">
        <f t="shared" si="103"/>
        <v>2</v>
      </c>
      <c r="AM152" s="5">
        <f t="shared" si="104"/>
        <v>1</v>
      </c>
      <c r="AN152" s="5">
        <f t="shared" si="105"/>
        <v>2</v>
      </c>
      <c r="AO152" s="5">
        <f t="shared" si="106"/>
        <v>2</v>
      </c>
      <c r="AP152" s="29">
        <f t="shared" si="107"/>
        <v>4</v>
      </c>
      <c r="AR152" s="5">
        <f t="shared" si="96"/>
        <v>7</v>
      </c>
      <c r="AS152" s="5">
        <f t="shared" si="97"/>
        <v>0</v>
      </c>
      <c r="AT152" s="5">
        <f t="shared" si="98"/>
        <v>7</v>
      </c>
      <c r="AU152" s="5">
        <f t="shared" si="99"/>
        <v>0</v>
      </c>
      <c r="AV152" s="5">
        <f t="shared" si="100"/>
        <v>5</v>
      </c>
      <c r="AW152" s="5">
        <f t="shared" si="101"/>
        <v>0</v>
      </c>
    </row>
    <row r="153" spans="1:49" x14ac:dyDescent="0.2">
      <c r="A153" s="49" t="s">
        <v>4</v>
      </c>
      <c r="B153" s="50" t="s">
        <v>121</v>
      </c>
      <c r="C153" s="50" t="s">
        <v>144</v>
      </c>
      <c r="D153" s="5" t="s">
        <v>17</v>
      </c>
      <c r="E153" s="5" t="s">
        <v>19</v>
      </c>
      <c r="F153" s="16">
        <v>45450</v>
      </c>
      <c r="G153" s="17">
        <v>0.50694444444444442</v>
      </c>
      <c r="H153" s="5" t="s">
        <v>199</v>
      </c>
      <c r="I153" s="5" t="s">
        <v>200</v>
      </c>
      <c r="J153" s="5" t="s">
        <v>199</v>
      </c>
      <c r="K153" s="5" t="s">
        <v>200</v>
      </c>
      <c r="L153" s="5" t="s">
        <v>200</v>
      </c>
      <c r="M153" s="5" t="s">
        <v>200</v>
      </c>
      <c r="N153" s="5" t="s">
        <v>200</v>
      </c>
      <c r="O153" s="5" t="s">
        <v>200</v>
      </c>
      <c r="P153" s="5" t="s">
        <v>200</v>
      </c>
      <c r="Q153" s="5" t="s">
        <v>199</v>
      </c>
      <c r="R153" s="5" t="s">
        <v>200</v>
      </c>
      <c r="S153" s="5" t="s">
        <v>200</v>
      </c>
      <c r="T153" s="5" t="s">
        <v>200</v>
      </c>
      <c r="U153" s="5" t="s">
        <v>200</v>
      </c>
      <c r="V153" s="5" t="s">
        <v>200</v>
      </c>
      <c r="W153" s="5" t="s">
        <v>200</v>
      </c>
      <c r="X153" s="6" t="s">
        <v>199</v>
      </c>
      <c r="Y153" s="6" t="s">
        <v>200</v>
      </c>
      <c r="Z153" s="5" t="s">
        <v>198</v>
      </c>
      <c r="AA153" s="5" t="s">
        <v>200</v>
      </c>
      <c r="AB153" s="5" t="s">
        <v>200</v>
      </c>
      <c r="AC153" s="5" t="s">
        <v>226</v>
      </c>
      <c r="AD153" s="5" t="s">
        <v>200</v>
      </c>
      <c r="AE153" s="5" t="s">
        <v>200</v>
      </c>
      <c r="AF153" s="5" t="s">
        <v>198</v>
      </c>
      <c r="AG153" s="5" t="s">
        <v>200</v>
      </c>
      <c r="AH153" s="5" t="s">
        <v>199</v>
      </c>
      <c r="AI153" s="6" t="s">
        <v>200</v>
      </c>
      <c r="AK153" s="30">
        <f t="shared" si="102"/>
        <v>2</v>
      </c>
      <c r="AL153" s="5">
        <f t="shared" si="103"/>
        <v>2</v>
      </c>
      <c r="AM153" s="5">
        <f t="shared" si="104"/>
        <v>1</v>
      </c>
      <c r="AN153" s="5">
        <f t="shared" si="105"/>
        <v>2</v>
      </c>
      <c r="AO153" s="5">
        <f t="shared" si="106"/>
        <v>2</v>
      </c>
      <c r="AP153" s="29">
        <f t="shared" si="107"/>
        <v>3</v>
      </c>
      <c r="AR153" s="5">
        <f t="shared" si="96"/>
        <v>7</v>
      </c>
      <c r="AS153" s="5">
        <f t="shared" si="97"/>
        <v>0</v>
      </c>
      <c r="AT153" s="5">
        <f t="shared" si="98"/>
        <v>7</v>
      </c>
      <c r="AU153" s="5">
        <f t="shared" si="99"/>
        <v>0</v>
      </c>
      <c r="AV153" s="5">
        <f t="shared" si="100"/>
        <v>6</v>
      </c>
      <c r="AW153" s="5">
        <f t="shared" si="101"/>
        <v>0</v>
      </c>
    </row>
    <row r="154" spans="1:49" x14ac:dyDescent="0.2">
      <c r="A154" s="49" t="s">
        <v>4</v>
      </c>
      <c r="B154" s="50" t="s">
        <v>121</v>
      </c>
      <c r="C154" s="50" t="s">
        <v>145</v>
      </c>
      <c r="D154" s="5" t="s">
        <v>17</v>
      </c>
      <c r="E154" s="5" t="s">
        <v>19</v>
      </c>
      <c r="F154" s="16">
        <v>45450</v>
      </c>
      <c r="G154" s="17">
        <v>0.52222222222222225</v>
      </c>
      <c r="H154" s="5" t="s">
        <v>199</v>
      </c>
      <c r="I154" s="5" t="s">
        <v>200</v>
      </c>
      <c r="J154" s="5" t="s">
        <v>199</v>
      </c>
      <c r="K154" s="5" t="s">
        <v>200</v>
      </c>
      <c r="L154" s="5" t="s">
        <v>200</v>
      </c>
      <c r="M154" s="5" t="s">
        <v>200</v>
      </c>
      <c r="N154" s="5" t="s">
        <v>200</v>
      </c>
      <c r="O154" s="5" t="s">
        <v>200</v>
      </c>
      <c r="P154" s="5" t="s">
        <v>200</v>
      </c>
      <c r="Q154" s="5" t="s">
        <v>199</v>
      </c>
      <c r="R154" s="5" t="s">
        <v>200</v>
      </c>
      <c r="S154" s="5" t="s">
        <v>200</v>
      </c>
      <c r="T154" s="5" t="s">
        <v>200</v>
      </c>
      <c r="U154" s="5" t="s">
        <v>200</v>
      </c>
      <c r="V154" s="5" t="s">
        <v>200</v>
      </c>
      <c r="W154" s="5" t="s">
        <v>200</v>
      </c>
      <c r="X154" s="6" t="s">
        <v>199</v>
      </c>
      <c r="Y154" s="6" t="s">
        <v>200</v>
      </c>
      <c r="Z154" s="5" t="s">
        <v>198</v>
      </c>
      <c r="AA154" s="5" t="s">
        <v>200</v>
      </c>
      <c r="AB154" s="5" t="s">
        <v>200</v>
      </c>
      <c r="AC154" s="5" t="s">
        <v>226</v>
      </c>
      <c r="AD154" s="5" t="s">
        <v>200</v>
      </c>
      <c r="AE154" s="5" t="s">
        <v>200</v>
      </c>
      <c r="AF154" s="5" t="s">
        <v>198</v>
      </c>
      <c r="AG154" s="5" t="s">
        <v>200</v>
      </c>
      <c r="AH154" s="5" t="s">
        <v>199</v>
      </c>
      <c r="AI154" s="6" t="s">
        <v>200</v>
      </c>
      <c r="AK154" s="30">
        <f t="shared" si="102"/>
        <v>2</v>
      </c>
      <c r="AL154" s="5">
        <f t="shared" si="103"/>
        <v>2</v>
      </c>
      <c r="AM154" s="5">
        <f t="shared" si="104"/>
        <v>1</v>
      </c>
      <c r="AN154" s="5">
        <f t="shared" si="105"/>
        <v>2</v>
      </c>
      <c r="AO154" s="5">
        <f t="shared" si="106"/>
        <v>2</v>
      </c>
      <c r="AP154" s="29">
        <f t="shared" si="107"/>
        <v>3</v>
      </c>
      <c r="AR154" s="5">
        <f t="shared" si="96"/>
        <v>7</v>
      </c>
      <c r="AS154" s="5">
        <f t="shared" si="97"/>
        <v>0</v>
      </c>
      <c r="AT154" s="5">
        <f t="shared" si="98"/>
        <v>7</v>
      </c>
      <c r="AU154" s="5">
        <f t="shared" si="99"/>
        <v>0</v>
      </c>
      <c r="AV154" s="5">
        <f t="shared" si="100"/>
        <v>6</v>
      </c>
      <c r="AW154" s="5">
        <f t="shared" si="101"/>
        <v>0</v>
      </c>
    </row>
    <row r="155" spans="1:49" x14ac:dyDescent="0.2">
      <c r="A155" s="49" t="s">
        <v>4</v>
      </c>
      <c r="B155" s="50" t="s">
        <v>121</v>
      </c>
      <c r="C155" s="50" t="s">
        <v>146</v>
      </c>
      <c r="D155" s="5" t="s">
        <v>17</v>
      </c>
      <c r="E155" s="5" t="s">
        <v>19</v>
      </c>
      <c r="F155" s="16">
        <v>45450</v>
      </c>
      <c r="G155" s="17">
        <v>0.52638888888888891</v>
      </c>
      <c r="H155" s="5" t="s">
        <v>199</v>
      </c>
      <c r="I155" s="5" t="s">
        <v>200</v>
      </c>
      <c r="J155" s="5" t="s">
        <v>199</v>
      </c>
      <c r="K155" s="5" t="s">
        <v>200</v>
      </c>
      <c r="L155" s="5" t="s">
        <v>200</v>
      </c>
      <c r="M155" s="5" t="s">
        <v>200</v>
      </c>
      <c r="N155" s="5" t="s">
        <v>200</v>
      </c>
      <c r="O155" s="5" t="s">
        <v>200</v>
      </c>
      <c r="P155" s="5" t="s">
        <v>200</v>
      </c>
      <c r="Q155" s="5" t="s">
        <v>199</v>
      </c>
      <c r="R155" s="5" t="s">
        <v>200</v>
      </c>
      <c r="S155" s="5" t="s">
        <v>200</v>
      </c>
      <c r="T155" s="5" t="s">
        <v>200</v>
      </c>
      <c r="U155" s="5" t="s">
        <v>200</v>
      </c>
      <c r="V155" s="5" t="s">
        <v>200</v>
      </c>
      <c r="W155" s="5" t="s">
        <v>200</v>
      </c>
      <c r="X155" s="6" t="s">
        <v>198</v>
      </c>
      <c r="Y155" s="6" t="s">
        <v>200</v>
      </c>
      <c r="Z155" s="5" t="s">
        <v>198</v>
      </c>
      <c r="AA155" s="5" t="s">
        <v>198</v>
      </c>
      <c r="AB155" s="5" t="s">
        <v>200</v>
      </c>
      <c r="AC155" s="5" t="s">
        <v>226</v>
      </c>
      <c r="AD155" s="5" t="s">
        <v>200</v>
      </c>
      <c r="AE155" s="5" t="s">
        <v>200</v>
      </c>
      <c r="AF155" s="5" t="s">
        <v>198</v>
      </c>
      <c r="AG155" s="5" t="s">
        <v>200</v>
      </c>
      <c r="AH155" s="5" t="s">
        <v>199</v>
      </c>
      <c r="AI155" s="6" t="s">
        <v>200</v>
      </c>
      <c r="AK155" s="30">
        <f t="shared" si="102"/>
        <v>2</v>
      </c>
      <c r="AL155" s="5">
        <f t="shared" si="103"/>
        <v>1</v>
      </c>
      <c r="AM155" s="5">
        <f t="shared" si="104"/>
        <v>1</v>
      </c>
      <c r="AN155" s="5">
        <f t="shared" si="105"/>
        <v>2</v>
      </c>
      <c r="AO155" s="5">
        <f t="shared" si="106"/>
        <v>2</v>
      </c>
      <c r="AP155" s="29">
        <f t="shared" si="107"/>
        <v>4</v>
      </c>
      <c r="AR155" s="5">
        <f t="shared" si="96"/>
        <v>7</v>
      </c>
      <c r="AS155" s="5">
        <f t="shared" si="97"/>
        <v>0</v>
      </c>
      <c r="AT155" s="5">
        <f t="shared" si="98"/>
        <v>7</v>
      </c>
      <c r="AU155" s="5">
        <f t="shared" si="99"/>
        <v>0</v>
      </c>
      <c r="AV155" s="5">
        <f t="shared" si="100"/>
        <v>5</v>
      </c>
      <c r="AW155" s="5">
        <f t="shared" si="101"/>
        <v>0</v>
      </c>
    </row>
    <row r="156" spans="1:49" x14ac:dyDescent="0.2">
      <c r="A156" s="49" t="s">
        <v>4</v>
      </c>
      <c r="B156" s="50" t="s">
        <v>114</v>
      </c>
      <c r="C156" s="45" t="s">
        <v>246</v>
      </c>
      <c r="D156" s="5" t="s">
        <v>17</v>
      </c>
      <c r="E156" s="5" t="s">
        <v>19</v>
      </c>
      <c r="F156" s="16">
        <v>45450</v>
      </c>
      <c r="G156" s="17">
        <v>0.54374999999999996</v>
      </c>
      <c r="H156" s="5" t="s">
        <v>199</v>
      </c>
      <c r="I156" s="5" t="s">
        <v>200</v>
      </c>
      <c r="J156" s="5" t="s">
        <v>199</v>
      </c>
      <c r="K156" s="5" t="s">
        <v>200</v>
      </c>
      <c r="L156" s="5" t="s">
        <v>200</v>
      </c>
      <c r="M156" s="5" t="s">
        <v>200</v>
      </c>
      <c r="N156" s="5" t="s">
        <v>200</v>
      </c>
      <c r="O156" s="5" t="s">
        <v>200</v>
      </c>
      <c r="P156" s="5" t="s">
        <v>200</v>
      </c>
      <c r="Q156" s="5" t="s">
        <v>199</v>
      </c>
      <c r="R156" s="5" t="s">
        <v>200</v>
      </c>
      <c r="S156" s="5" t="s">
        <v>200</v>
      </c>
      <c r="T156" s="5" t="s">
        <v>200</v>
      </c>
      <c r="U156" s="5" t="s">
        <v>200</v>
      </c>
      <c r="V156" s="5" t="s">
        <v>200</v>
      </c>
      <c r="W156" s="5" t="s">
        <v>200</v>
      </c>
      <c r="X156" s="6" t="s">
        <v>199</v>
      </c>
      <c r="Y156" s="6" t="s">
        <v>200</v>
      </c>
      <c r="Z156" s="5" t="s">
        <v>198</v>
      </c>
      <c r="AA156" s="5" t="s">
        <v>200</v>
      </c>
      <c r="AB156" s="5" t="s">
        <v>200</v>
      </c>
      <c r="AC156" s="5" t="s">
        <v>226</v>
      </c>
      <c r="AD156" s="5" t="s">
        <v>200</v>
      </c>
      <c r="AE156" s="5" t="s">
        <v>200</v>
      </c>
      <c r="AF156" s="5" t="s">
        <v>198</v>
      </c>
      <c r="AG156" s="5" t="s">
        <v>200</v>
      </c>
      <c r="AH156" s="5" t="s">
        <v>199</v>
      </c>
      <c r="AI156" s="6" t="s">
        <v>200</v>
      </c>
      <c r="AK156" s="30">
        <f t="shared" si="102"/>
        <v>2</v>
      </c>
      <c r="AL156" s="5">
        <f t="shared" si="103"/>
        <v>2</v>
      </c>
      <c r="AM156" s="5">
        <f t="shared" si="104"/>
        <v>1</v>
      </c>
      <c r="AN156" s="5">
        <f t="shared" si="105"/>
        <v>2</v>
      </c>
      <c r="AO156" s="5">
        <f t="shared" si="106"/>
        <v>2</v>
      </c>
      <c r="AP156" s="29">
        <f t="shared" si="107"/>
        <v>3</v>
      </c>
      <c r="AR156" s="5">
        <f t="shared" si="96"/>
        <v>7</v>
      </c>
      <c r="AS156" s="5">
        <f t="shared" si="97"/>
        <v>0</v>
      </c>
      <c r="AT156" s="5">
        <f t="shared" si="98"/>
        <v>7</v>
      </c>
      <c r="AU156" s="5">
        <f t="shared" si="99"/>
        <v>0</v>
      </c>
      <c r="AV156" s="5">
        <f t="shared" si="100"/>
        <v>6</v>
      </c>
      <c r="AW156" s="5">
        <f t="shared" si="101"/>
        <v>0</v>
      </c>
    </row>
    <row r="157" spans="1:49" x14ac:dyDescent="0.2">
      <c r="A157" s="49" t="s">
        <v>4</v>
      </c>
      <c r="B157" s="50" t="s">
        <v>115</v>
      </c>
      <c r="C157" s="50" t="s">
        <v>147</v>
      </c>
      <c r="D157" s="5" t="s">
        <v>17</v>
      </c>
      <c r="E157" s="5" t="s">
        <v>19</v>
      </c>
      <c r="F157" s="16">
        <v>45450</v>
      </c>
      <c r="G157" s="17">
        <v>0.54861111111111116</v>
      </c>
      <c r="H157" s="5" t="s">
        <v>199</v>
      </c>
      <c r="I157" s="5" t="s">
        <v>200</v>
      </c>
      <c r="J157" s="5" t="s">
        <v>199</v>
      </c>
      <c r="K157" s="5" t="s">
        <v>200</v>
      </c>
      <c r="L157" s="5" t="s">
        <v>200</v>
      </c>
      <c r="M157" s="5" t="s">
        <v>200</v>
      </c>
      <c r="N157" s="5" t="s">
        <v>200</v>
      </c>
      <c r="O157" s="5" t="s">
        <v>200</v>
      </c>
      <c r="P157" s="5" t="s">
        <v>200</v>
      </c>
      <c r="Q157" s="5" t="s">
        <v>199</v>
      </c>
      <c r="R157" s="5" t="s">
        <v>200</v>
      </c>
      <c r="S157" s="5" t="s">
        <v>200</v>
      </c>
      <c r="T157" s="5" t="s">
        <v>200</v>
      </c>
      <c r="U157" s="5" t="s">
        <v>200</v>
      </c>
      <c r="V157" s="5" t="s">
        <v>200</v>
      </c>
      <c r="W157" s="5" t="s">
        <v>200</v>
      </c>
      <c r="X157" s="6" t="s">
        <v>199</v>
      </c>
      <c r="Y157" s="6" t="s">
        <v>200</v>
      </c>
      <c r="Z157" s="5" t="s">
        <v>198</v>
      </c>
      <c r="AA157" s="5" t="s">
        <v>200</v>
      </c>
      <c r="AB157" s="5" t="s">
        <v>200</v>
      </c>
      <c r="AC157" s="5" t="s">
        <v>226</v>
      </c>
      <c r="AD157" s="5" t="s">
        <v>200</v>
      </c>
      <c r="AE157" s="5" t="s">
        <v>200</v>
      </c>
      <c r="AF157" s="5" t="s">
        <v>199</v>
      </c>
      <c r="AG157" s="5" t="s">
        <v>200</v>
      </c>
      <c r="AH157" s="5" t="s">
        <v>199</v>
      </c>
      <c r="AI157" s="6" t="s">
        <v>200</v>
      </c>
      <c r="AK157" s="30">
        <f t="shared" si="102"/>
        <v>2</v>
      </c>
      <c r="AL157" s="5">
        <f t="shared" si="103"/>
        <v>2</v>
      </c>
      <c r="AM157" s="5">
        <f t="shared" si="104"/>
        <v>2</v>
      </c>
      <c r="AN157" s="5">
        <f t="shared" si="105"/>
        <v>2</v>
      </c>
      <c r="AO157" s="5">
        <f t="shared" si="106"/>
        <v>2</v>
      </c>
      <c r="AP157" s="29">
        <f t="shared" si="107"/>
        <v>3</v>
      </c>
      <c r="AR157" s="5">
        <f t="shared" si="96"/>
        <v>7</v>
      </c>
      <c r="AS157" s="5">
        <f t="shared" si="97"/>
        <v>0</v>
      </c>
      <c r="AT157" s="5">
        <f t="shared" si="98"/>
        <v>7</v>
      </c>
      <c r="AU157" s="5">
        <f t="shared" si="99"/>
        <v>0</v>
      </c>
      <c r="AV157" s="5">
        <f t="shared" si="100"/>
        <v>6</v>
      </c>
      <c r="AW157" s="5">
        <f t="shared" si="101"/>
        <v>0</v>
      </c>
    </row>
    <row r="158" spans="1:49" x14ac:dyDescent="0.2">
      <c r="A158" s="22" t="s">
        <v>4</v>
      </c>
      <c r="B158" s="46" t="s">
        <v>12</v>
      </c>
      <c r="C158" s="46" t="s">
        <v>143</v>
      </c>
      <c r="D158" s="5" t="s">
        <v>22</v>
      </c>
      <c r="E158" s="5" t="s">
        <v>20</v>
      </c>
      <c r="F158" s="16">
        <v>45450</v>
      </c>
      <c r="G158" s="17">
        <v>0.48819444444444443</v>
      </c>
      <c r="H158" s="5" t="s">
        <v>199</v>
      </c>
      <c r="I158" s="5" t="s">
        <v>200</v>
      </c>
      <c r="J158" s="5" t="s">
        <v>200</v>
      </c>
      <c r="K158" s="5" t="s">
        <v>200</v>
      </c>
      <c r="L158" s="5" t="s">
        <v>199</v>
      </c>
      <c r="M158" s="5" t="s">
        <v>200</v>
      </c>
      <c r="N158" s="5" t="s">
        <v>200</v>
      </c>
      <c r="O158" s="5" t="s">
        <v>199</v>
      </c>
      <c r="P158" s="5" t="s">
        <v>200</v>
      </c>
      <c r="Q158" s="5" t="s">
        <v>199</v>
      </c>
      <c r="R158" s="5" t="s">
        <v>200</v>
      </c>
      <c r="S158" s="5" t="s">
        <v>200</v>
      </c>
      <c r="T158" s="5" t="s">
        <v>200</v>
      </c>
      <c r="U158" s="5" t="s">
        <v>200</v>
      </c>
      <c r="V158" s="5" t="s">
        <v>200</v>
      </c>
      <c r="W158" s="5" t="s">
        <v>200</v>
      </c>
      <c r="X158" s="6" t="s">
        <v>199</v>
      </c>
      <c r="Y158" s="6" t="s">
        <v>200</v>
      </c>
      <c r="Z158" s="5" t="s">
        <v>199</v>
      </c>
      <c r="AA158" s="5" t="s">
        <v>199</v>
      </c>
      <c r="AB158" s="5" t="s">
        <v>200</v>
      </c>
      <c r="AC158" s="5" t="s">
        <v>226</v>
      </c>
      <c r="AD158" s="5" t="s">
        <v>200</v>
      </c>
      <c r="AE158" s="5" t="s">
        <v>200</v>
      </c>
      <c r="AF158" s="5" t="s">
        <v>198</v>
      </c>
      <c r="AG158" s="5" t="s">
        <v>200</v>
      </c>
      <c r="AH158" s="5" t="s">
        <v>199</v>
      </c>
      <c r="AI158" s="6" t="s">
        <v>200</v>
      </c>
      <c r="AK158" s="30">
        <f t="shared" si="102"/>
        <v>3</v>
      </c>
      <c r="AL158" s="5">
        <f t="shared" si="103"/>
        <v>2</v>
      </c>
      <c r="AM158" s="5">
        <f t="shared" si="104"/>
        <v>3</v>
      </c>
      <c r="AN158" s="5">
        <f t="shared" si="105"/>
        <v>3</v>
      </c>
      <c r="AO158" s="5">
        <f t="shared" si="106"/>
        <v>2</v>
      </c>
      <c r="AP158" s="29">
        <f t="shared" si="107"/>
        <v>4</v>
      </c>
      <c r="AR158" s="5">
        <f t="shared" si="96"/>
        <v>6</v>
      </c>
      <c r="AS158" s="5">
        <f t="shared" si="97"/>
        <v>0</v>
      </c>
      <c r="AT158" s="5">
        <f t="shared" si="98"/>
        <v>7</v>
      </c>
      <c r="AU158" s="5">
        <f t="shared" si="99"/>
        <v>0</v>
      </c>
      <c r="AV158" s="5">
        <f t="shared" si="100"/>
        <v>5</v>
      </c>
      <c r="AW158" s="5">
        <f t="shared" si="101"/>
        <v>0</v>
      </c>
    </row>
    <row r="159" spans="1:49" x14ac:dyDescent="0.2">
      <c r="A159" s="49" t="s">
        <v>4</v>
      </c>
      <c r="B159" s="50" t="s">
        <v>11</v>
      </c>
      <c r="C159" s="50" t="s">
        <v>5</v>
      </c>
      <c r="D159" s="5" t="s">
        <v>22</v>
      </c>
      <c r="E159" s="5" t="s">
        <v>20</v>
      </c>
      <c r="F159" s="16">
        <v>45450</v>
      </c>
      <c r="G159" s="17">
        <v>0.50277777777777777</v>
      </c>
      <c r="H159" s="5" t="s">
        <v>199</v>
      </c>
      <c r="I159" s="5" t="s">
        <v>200</v>
      </c>
      <c r="J159" s="5" t="s">
        <v>200</v>
      </c>
      <c r="K159" s="5" t="s">
        <v>200</v>
      </c>
      <c r="L159" s="5" t="s">
        <v>199</v>
      </c>
      <c r="M159" s="5" t="s">
        <v>200</v>
      </c>
      <c r="N159" s="5" t="s">
        <v>200</v>
      </c>
      <c r="O159" s="5" t="s">
        <v>199</v>
      </c>
      <c r="P159" s="5" t="s">
        <v>200</v>
      </c>
      <c r="Q159" s="5" t="s">
        <v>199</v>
      </c>
      <c r="R159" s="5" t="s">
        <v>200</v>
      </c>
      <c r="S159" s="5" t="s">
        <v>200</v>
      </c>
      <c r="T159" s="5" t="s">
        <v>200</v>
      </c>
      <c r="U159" s="5" t="s">
        <v>200</v>
      </c>
      <c r="V159" s="5" t="s">
        <v>200</v>
      </c>
      <c r="W159" s="5" t="s">
        <v>200</v>
      </c>
      <c r="X159" s="6" t="s">
        <v>199</v>
      </c>
      <c r="Y159" s="6" t="s">
        <v>200</v>
      </c>
      <c r="Z159" s="5" t="s">
        <v>199</v>
      </c>
      <c r="AA159" s="5" t="s">
        <v>199</v>
      </c>
      <c r="AB159" s="5" t="s">
        <v>200</v>
      </c>
      <c r="AC159" s="5" t="s">
        <v>226</v>
      </c>
      <c r="AD159" s="5" t="s">
        <v>200</v>
      </c>
      <c r="AE159" s="5" t="s">
        <v>200</v>
      </c>
      <c r="AF159" s="5" t="s">
        <v>198</v>
      </c>
      <c r="AG159" s="5" t="s">
        <v>200</v>
      </c>
      <c r="AH159" s="5" t="s">
        <v>199</v>
      </c>
      <c r="AI159" s="6" t="s">
        <v>200</v>
      </c>
      <c r="AK159" s="30">
        <f t="shared" si="102"/>
        <v>3</v>
      </c>
      <c r="AL159" s="5">
        <f t="shared" si="103"/>
        <v>2</v>
      </c>
      <c r="AM159" s="5">
        <f t="shared" si="104"/>
        <v>3</v>
      </c>
      <c r="AN159" s="5">
        <f t="shared" si="105"/>
        <v>3</v>
      </c>
      <c r="AO159" s="5">
        <f t="shared" si="106"/>
        <v>2</v>
      </c>
      <c r="AP159" s="29">
        <f t="shared" si="107"/>
        <v>4</v>
      </c>
      <c r="AR159" s="5">
        <f t="shared" si="96"/>
        <v>6</v>
      </c>
      <c r="AS159" s="5">
        <f t="shared" si="97"/>
        <v>0</v>
      </c>
      <c r="AT159" s="5">
        <f t="shared" si="98"/>
        <v>7</v>
      </c>
      <c r="AU159" s="5">
        <f t="shared" si="99"/>
        <v>0</v>
      </c>
      <c r="AV159" s="5">
        <f t="shared" si="100"/>
        <v>5</v>
      </c>
      <c r="AW159" s="5">
        <f t="shared" si="101"/>
        <v>0</v>
      </c>
    </row>
    <row r="160" spans="1:49" x14ac:dyDescent="0.2">
      <c r="A160" s="49" t="s">
        <v>4</v>
      </c>
      <c r="B160" s="50" t="s">
        <v>121</v>
      </c>
      <c r="C160" s="50" t="s">
        <v>144</v>
      </c>
      <c r="D160" s="5" t="s">
        <v>22</v>
      </c>
      <c r="E160" s="5" t="s">
        <v>20</v>
      </c>
      <c r="F160" s="16">
        <v>45450</v>
      </c>
      <c r="G160" s="17">
        <v>0.50763888888888886</v>
      </c>
      <c r="H160" s="5" t="s">
        <v>199</v>
      </c>
      <c r="I160" s="5" t="s">
        <v>200</v>
      </c>
      <c r="J160" s="5" t="s">
        <v>200</v>
      </c>
      <c r="K160" s="5" t="s">
        <v>200</v>
      </c>
      <c r="L160" s="5" t="s">
        <v>199</v>
      </c>
      <c r="M160" s="5" t="s">
        <v>200</v>
      </c>
      <c r="N160" s="5" t="s">
        <v>200</v>
      </c>
      <c r="O160" s="5" t="s">
        <v>199</v>
      </c>
      <c r="P160" s="5" t="s">
        <v>200</v>
      </c>
      <c r="Q160" s="5" t="s">
        <v>199</v>
      </c>
      <c r="R160" s="5" t="s">
        <v>200</v>
      </c>
      <c r="S160" s="5" t="s">
        <v>200</v>
      </c>
      <c r="T160" s="5" t="s">
        <v>200</v>
      </c>
      <c r="U160" s="5" t="s">
        <v>200</v>
      </c>
      <c r="V160" s="5" t="s">
        <v>200</v>
      </c>
      <c r="W160" s="5" t="s">
        <v>200</v>
      </c>
      <c r="X160" s="6" t="s">
        <v>199</v>
      </c>
      <c r="Y160" s="6" t="s">
        <v>200</v>
      </c>
      <c r="Z160" s="5" t="s">
        <v>199</v>
      </c>
      <c r="AA160" s="5" t="s">
        <v>199</v>
      </c>
      <c r="AB160" s="5" t="s">
        <v>200</v>
      </c>
      <c r="AC160" s="5" t="s">
        <v>226</v>
      </c>
      <c r="AD160" s="5" t="s">
        <v>200</v>
      </c>
      <c r="AE160" s="5" t="s">
        <v>200</v>
      </c>
      <c r="AF160" s="5" t="s">
        <v>198</v>
      </c>
      <c r="AG160" s="5" t="s">
        <v>200</v>
      </c>
      <c r="AH160" s="5" t="s">
        <v>199</v>
      </c>
      <c r="AI160" s="6" t="s">
        <v>200</v>
      </c>
      <c r="AK160" s="30">
        <f t="shared" si="102"/>
        <v>3</v>
      </c>
      <c r="AL160" s="5">
        <f t="shared" si="103"/>
        <v>2</v>
      </c>
      <c r="AM160" s="5">
        <f t="shared" si="104"/>
        <v>3</v>
      </c>
      <c r="AN160" s="5">
        <f t="shared" si="105"/>
        <v>3</v>
      </c>
      <c r="AO160" s="5">
        <f t="shared" si="106"/>
        <v>2</v>
      </c>
      <c r="AP160" s="29">
        <f t="shared" si="107"/>
        <v>4</v>
      </c>
      <c r="AR160" s="5">
        <f t="shared" si="96"/>
        <v>6</v>
      </c>
      <c r="AS160" s="5">
        <f t="shared" si="97"/>
        <v>0</v>
      </c>
      <c r="AT160" s="5">
        <f t="shared" si="98"/>
        <v>7</v>
      </c>
      <c r="AU160" s="5">
        <f t="shared" si="99"/>
        <v>0</v>
      </c>
      <c r="AV160" s="5">
        <f t="shared" si="100"/>
        <v>5</v>
      </c>
      <c r="AW160" s="5">
        <f t="shared" si="101"/>
        <v>0</v>
      </c>
    </row>
    <row r="161" spans="1:49" x14ac:dyDescent="0.2">
      <c r="A161" s="49" t="s">
        <v>4</v>
      </c>
      <c r="B161" s="50" t="s">
        <v>121</v>
      </c>
      <c r="C161" s="50" t="s">
        <v>145</v>
      </c>
      <c r="D161" s="5" t="s">
        <v>22</v>
      </c>
      <c r="E161" s="5" t="s">
        <v>20</v>
      </c>
      <c r="F161" s="16">
        <v>45450</v>
      </c>
      <c r="G161" s="17">
        <v>0.5180555555555556</v>
      </c>
      <c r="H161" s="5" t="s">
        <v>199</v>
      </c>
      <c r="I161" s="5" t="s">
        <v>200</v>
      </c>
      <c r="J161" s="5" t="s">
        <v>200</v>
      </c>
      <c r="K161" s="5" t="s">
        <v>200</v>
      </c>
      <c r="L161" s="5" t="s">
        <v>199</v>
      </c>
      <c r="M161" s="5" t="s">
        <v>200</v>
      </c>
      <c r="N161" s="5" t="s">
        <v>200</v>
      </c>
      <c r="O161" s="5" t="s">
        <v>199</v>
      </c>
      <c r="P161" s="5" t="s">
        <v>200</v>
      </c>
      <c r="Q161" s="5" t="s">
        <v>199</v>
      </c>
      <c r="R161" s="5" t="s">
        <v>200</v>
      </c>
      <c r="S161" s="5" t="s">
        <v>199</v>
      </c>
      <c r="T161" s="5" t="s">
        <v>200</v>
      </c>
      <c r="U161" s="5" t="s">
        <v>200</v>
      </c>
      <c r="V161" s="5" t="s">
        <v>200</v>
      </c>
      <c r="W161" s="5" t="s">
        <v>200</v>
      </c>
      <c r="X161" s="6" t="s">
        <v>199</v>
      </c>
      <c r="Y161" s="6" t="s">
        <v>200</v>
      </c>
      <c r="Z161" s="5" t="s">
        <v>199</v>
      </c>
      <c r="AA161" s="5" t="s">
        <v>199</v>
      </c>
      <c r="AB161" s="5" t="s">
        <v>200</v>
      </c>
      <c r="AC161" s="5" t="s">
        <v>226</v>
      </c>
      <c r="AD161" s="5" t="s">
        <v>200</v>
      </c>
      <c r="AE161" s="5" t="s">
        <v>200</v>
      </c>
      <c r="AF161" s="5" t="s">
        <v>198</v>
      </c>
      <c r="AG161" s="5" t="s">
        <v>200</v>
      </c>
      <c r="AH161" s="5" t="s">
        <v>199</v>
      </c>
      <c r="AI161" s="6" t="s">
        <v>200</v>
      </c>
      <c r="AK161" s="30">
        <f t="shared" si="102"/>
        <v>3</v>
      </c>
      <c r="AL161" s="5">
        <f t="shared" si="103"/>
        <v>3</v>
      </c>
      <c r="AM161" s="5">
        <f t="shared" si="104"/>
        <v>3</v>
      </c>
      <c r="AN161" s="5">
        <f t="shared" si="105"/>
        <v>3</v>
      </c>
      <c r="AO161" s="5">
        <f t="shared" si="106"/>
        <v>3</v>
      </c>
      <c r="AP161" s="29">
        <f t="shared" si="107"/>
        <v>4</v>
      </c>
      <c r="AR161" s="5">
        <f t="shared" si="96"/>
        <v>6</v>
      </c>
      <c r="AS161" s="5">
        <f t="shared" si="97"/>
        <v>0</v>
      </c>
      <c r="AT161" s="5">
        <f t="shared" si="98"/>
        <v>6</v>
      </c>
      <c r="AU161" s="5">
        <f t="shared" si="99"/>
        <v>0</v>
      </c>
      <c r="AV161" s="5">
        <f t="shared" si="100"/>
        <v>5</v>
      </c>
      <c r="AW161" s="5">
        <f t="shared" si="101"/>
        <v>0</v>
      </c>
    </row>
    <row r="162" spans="1:49" x14ac:dyDescent="0.2">
      <c r="A162" s="49" t="s">
        <v>4</v>
      </c>
      <c r="B162" s="50" t="s">
        <v>121</v>
      </c>
      <c r="C162" s="50" t="s">
        <v>146</v>
      </c>
      <c r="D162" s="5" t="s">
        <v>22</v>
      </c>
      <c r="E162" s="5" t="s">
        <v>20</v>
      </c>
      <c r="F162" s="16">
        <v>45450</v>
      </c>
      <c r="G162" s="17">
        <v>0.52986111111111112</v>
      </c>
      <c r="H162" s="5" t="s">
        <v>199</v>
      </c>
      <c r="I162" s="5" t="s">
        <v>200</v>
      </c>
      <c r="J162" s="5" t="s">
        <v>200</v>
      </c>
      <c r="K162" s="5" t="s">
        <v>200</v>
      </c>
      <c r="L162" s="5" t="s">
        <v>199</v>
      </c>
      <c r="M162" s="5" t="s">
        <v>200</v>
      </c>
      <c r="N162" s="5" t="s">
        <v>200</v>
      </c>
      <c r="O162" s="5" t="s">
        <v>199</v>
      </c>
      <c r="P162" s="5" t="s">
        <v>200</v>
      </c>
      <c r="Q162" s="5" t="s">
        <v>199</v>
      </c>
      <c r="R162" s="5" t="s">
        <v>200</v>
      </c>
      <c r="S162" s="5" t="s">
        <v>200</v>
      </c>
      <c r="T162" s="5" t="s">
        <v>200</v>
      </c>
      <c r="U162" s="5" t="s">
        <v>200</v>
      </c>
      <c r="V162" s="5" t="s">
        <v>200</v>
      </c>
      <c r="W162" s="5" t="s">
        <v>200</v>
      </c>
      <c r="X162" s="6" t="s">
        <v>199</v>
      </c>
      <c r="Y162" s="6" t="s">
        <v>200</v>
      </c>
      <c r="Z162" s="5" t="s">
        <v>199</v>
      </c>
      <c r="AA162" s="5" t="s">
        <v>199</v>
      </c>
      <c r="AB162" s="5" t="s">
        <v>200</v>
      </c>
      <c r="AC162" s="5" t="s">
        <v>226</v>
      </c>
      <c r="AD162" s="5" t="s">
        <v>200</v>
      </c>
      <c r="AE162" s="5" t="s">
        <v>200</v>
      </c>
      <c r="AF162" s="5" t="s">
        <v>198</v>
      </c>
      <c r="AG162" s="5" t="s">
        <v>200</v>
      </c>
      <c r="AH162" s="5" t="s">
        <v>199</v>
      </c>
      <c r="AI162" s="6" t="s">
        <v>200</v>
      </c>
      <c r="AK162" s="30">
        <f t="shared" si="102"/>
        <v>3</v>
      </c>
      <c r="AL162" s="5">
        <f t="shared" si="103"/>
        <v>2</v>
      </c>
      <c r="AM162" s="5">
        <f t="shared" si="104"/>
        <v>3</v>
      </c>
      <c r="AN162" s="5">
        <f t="shared" si="105"/>
        <v>3</v>
      </c>
      <c r="AO162" s="5">
        <f t="shared" si="106"/>
        <v>2</v>
      </c>
      <c r="AP162" s="29">
        <f t="shared" si="107"/>
        <v>4</v>
      </c>
      <c r="AR162" s="5">
        <f t="shared" si="96"/>
        <v>6</v>
      </c>
      <c r="AS162" s="5">
        <f t="shared" si="97"/>
        <v>0</v>
      </c>
      <c r="AT162" s="5">
        <f t="shared" si="98"/>
        <v>7</v>
      </c>
      <c r="AU162" s="5">
        <f t="shared" si="99"/>
        <v>0</v>
      </c>
      <c r="AV162" s="5">
        <f t="shared" si="100"/>
        <v>5</v>
      </c>
      <c r="AW162" s="5">
        <f t="shared" si="101"/>
        <v>0</v>
      </c>
    </row>
    <row r="163" spans="1:49" x14ac:dyDescent="0.2">
      <c r="A163" s="49" t="s">
        <v>4</v>
      </c>
      <c r="B163" s="50" t="s">
        <v>114</v>
      </c>
      <c r="C163" s="45" t="s">
        <v>246</v>
      </c>
      <c r="D163" s="5" t="s">
        <v>22</v>
      </c>
      <c r="E163" s="5" t="s">
        <v>20</v>
      </c>
      <c r="F163" s="16">
        <v>45450</v>
      </c>
      <c r="G163" s="17">
        <v>0.54236111111111107</v>
      </c>
      <c r="H163" s="5" t="s">
        <v>199</v>
      </c>
      <c r="I163" s="5" t="s">
        <v>200</v>
      </c>
      <c r="J163" s="5" t="s">
        <v>200</v>
      </c>
      <c r="K163" s="5" t="s">
        <v>200</v>
      </c>
      <c r="L163" s="5" t="s">
        <v>199</v>
      </c>
      <c r="M163" s="5" t="s">
        <v>200</v>
      </c>
      <c r="N163" s="5" t="s">
        <v>200</v>
      </c>
      <c r="O163" s="5" t="s">
        <v>199</v>
      </c>
      <c r="P163" s="5" t="s">
        <v>200</v>
      </c>
      <c r="Q163" s="5" t="s">
        <v>198</v>
      </c>
      <c r="R163" s="5" t="s">
        <v>200</v>
      </c>
      <c r="S163" s="5" t="s">
        <v>200</v>
      </c>
      <c r="T163" s="5" t="s">
        <v>200</v>
      </c>
      <c r="U163" s="5" t="s">
        <v>200</v>
      </c>
      <c r="V163" s="5" t="s">
        <v>200</v>
      </c>
      <c r="W163" s="5" t="s">
        <v>200</v>
      </c>
      <c r="X163" s="6" t="s">
        <v>199</v>
      </c>
      <c r="Y163" s="6" t="s">
        <v>200</v>
      </c>
      <c r="Z163" s="5" t="s">
        <v>199</v>
      </c>
      <c r="AA163" s="5" t="s">
        <v>199</v>
      </c>
      <c r="AB163" s="5" t="s">
        <v>200</v>
      </c>
      <c r="AC163" s="5" t="s">
        <v>226</v>
      </c>
      <c r="AD163" s="5" t="s">
        <v>200</v>
      </c>
      <c r="AE163" s="5" t="s">
        <v>200</v>
      </c>
      <c r="AF163" s="5" t="s">
        <v>199</v>
      </c>
      <c r="AG163" s="5" t="s">
        <v>200</v>
      </c>
      <c r="AH163" s="5" t="s">
        <v>199</v>
      </c>
      <c r="AI163" s="6" t="s">
        <v>200</v>
      </c>
      <c r="AK163" s="30">
        <f t="shared" si="102"/>
        <v>3</v>
      </c>
      <c r="AL163" s="5">
        <f t="shared" si="103"/>
        <v>1</v>
      </c>
      <c r="AM163" s="5">
        <f t="shared" si="104"/>
        <v>4</v>
      </c>
      <c r="AN163" s="5">
        <f t="shared" si="105"/>
        <v>3</v>
      </c>
      <c r="AO163" s="5">
        <f t="shared" si="106"/>
        <v>2</v>
      </c>
      <c r="AP163" s="29">
        <f t="shared" si="107"/>
        <v>4</v>
      </c>
      <c r="AR163" s="5">
        <f t="shared" si="96"/>
        <v>6</v>
      </c>
      <c r="AS163" s="5">
        <f t="shared" si="97"/>
        <v>0</v>
      </c>
      <c r="AT163" s="5">
        <f t="shared" si="98"/>
        <v>7</v>
      </c>
      <c r="AU163" s="5">
        <f t="shared" si="99"/>
        <v>0</v>
      </c>
      <c r="AV163" s="5">
        <f t="shared" si="100"/>
        <v>5</v>
      </c>
      <c r="AW163" s="5">
        <f t="shared" si="101"/>
        <v>0</v>
      </c>
    </row>
    <row r="164" spans="1:49" x14ac:dyDescent="0.2">
      <c r="A164" s="49" t="s">
        <v>4</v>
      </c>
      <c r="B164" s="50" t="s">
        <v>115</v>
      </c>
      <c r="C164" s="50" t="s">
        <v>147</v>
      </c>
      <c r="D164" s="5" t="s">
        <v>22</v>
      </c>
      <c r="E164" s="5" t="s">
        <v>20</v>
      </c>
      <c r="F164" s="16">
        <v>45450</v>
      </c>
      <c r="G164" s="17">
        <v>0.55069444444444449</v>
      </c>
      <c r="H164" s="5" t="s">
        <v>198</v>
      </c>
      <c r="I164" s="5" t="s">
        <v>200</v>
      </c>
      <c r="J164" s="5" t="s">
        <v>200</v>
      </c>
      <c r="K164" s="5" t="s">
        <v>200</v>
      </c>
      <c r="L164" s="5" t="s">
        <v>199</v>
      </c>
      <c r="M164" s="5" t="s">
        <v>200</v>
      </c>
      <c r="N164" s="5" t="s">
        <v>200</v>
      </c>
      <c r="O164" s="5" t="s">
        <v>199</v>
      </c>
      <c r="P164" s="5" t="s">
        <v>200</v>
      </c>
      <c r="Q164" s="5" t="s">
        <v>199</v>
      </c>
      <c r="R164" s="5" t="s">
        <v>200</v>
      </c>
      <c r="S164" s="5" t="s">
        <v>200</v>
      </c>
      <c r="T164" s="5" t="s">
        <v>200</v>
      </c>
      <c r="U164" s="5" t="s">
        <v>200</v>
      </c>
      <c r="V164" s="5" t="s">
        <v>200</v>
      </c>
      <c r="W164" s="5" t="s">
        <v>200</v>
      </c>
      <c r="X164" s="6" t="s">
        <v>199</v>
      </c>
      <c r="Y164" s="6" t="s">
        <v>200</v>
      </c>
      <c r="Z164" s="5" t="s">
        <v>199</v>
      </c>
      <c r="AA164" s="5" t="s">
        <v>199</v>
      </c>
      <c r="AB164" s="5" t="s">
        <v>200</v>
      </c>
      <c r="AC164" s="5" t="s">
        <v>226</v>
      </c>
      <c r="AD164" s="5" t="s">
        <v>200</v>
      </c>
      <c r="AE164" s="5" t="s">
        <v>200</v>
      </c>
      <c r="AF164" s="5" t="s">
        <v>199</v>
      </c>
      <c r="AG164" s="5" t="s">
        <v>200</v>
      </c>
      <c r="AH164" s="5" t="s">
        <v>199</v>
      </c>
      <c r="AI164" s="6" t="s">
        <v>200</v>
      </c>
      <c r="AK164" s="30">
        <f t="shared" si="102"/>
        <v>2</v>
      </c>
      <c r="AL164" s="5">
        <f t="shared" si="103"/>
        <v>2</v>
      </c>
      <c r="AM164" s="5">
        <f t="shared" si="104"/>
        <v>4</v>
      </c>
      <c r="AN164" s="5">
        <f t="shared" si="105"/>
        <v>3</v>
      </c>
      <c r="AO164" s="5">
        <f t="shared" si="106"/>
        <v>2</v>
      </c>
      <c r="AP164" s="29">
        <f t="shared" si="107"/>
        <v>4</v>
      </c>
      <c r="AR164" s="5">
        <f t="shared" si="96"/>
        <v>6</v>
      </c>
      <c r="AS164" s="5">
        <f t="shared" si="97"/>
        <v>0</v>
      </c>
      <c r="AT164" s="5">
        <f t="shared" si="98"/>
        <v>7</v>
      </c>
      <c r="AU164" s="5">
        <f t="shared" si="99"/>
        <v>0</v>
      </c>
      <c r="AV164" s="5">
        <f t="shared" si="100"/>
        <v>5</v>
      </c>
      <c r="AW164" s="5">
        <f t="shared" si="101"/>
        <v>0</v>
      </c>
    </row>
    <row r="165" spans="1:49" x14ac:dyDescent="0.2">
      <c r="A165" s="22" t="s">
        <v>4</v>
      </c>
      <c r="B165" s="46" t="s">
        <v>12</v>
      </c>
      <c r="C165" s="46" t="s">
        <v>143</v>
      </c>
      <c r="D165" s="5" t="s">
        <v>187</v>
      </c>
      <c r="E165" s="5" t="s">
        <v>188</v>
      </c>
      <c r="F165" s="16">
        <v>45450</v>
      </c>
      <c r="G165" s="17">
        <v>0.48819444444444443</v>
      </c>
      <c r="H165" s="5" t="s">
        <v>199</v>
      </c>
      <c r="I165" s="5" t="s">
        <v>200</v>
      </c>
      <c r="J165" s="5" t="s">
        <v>199</v>
      </c>
      <c r="K165" s="5" t="s">
        <v>169</v>
      </c>
      <c r="L165" s="5" t="s">
        <v>199</v>
      </c>
      <c r="M165" s="5" t="s">
        <v>198</v>
      </c>
      <c r="N165" s="5" t="s">
        <v>199</v>
      </c>
      <c r="O165" s="5" t="s">
        <v>199</v>
      </c>
      <c r="P165" s="5" t="s">
        <v>169</v>
      </c>
      <c r="Q165" s="5" t="s">
        <v>199</v>
      </c>
      <c r="R165" s="5" t="s">
        <v>169</v>
      </c>
      <c r="S165" s="5" t="s">
        <v>169</v>
      </c>
      <c r="T165" s="5" t="s">
        <v>169</v>
      </c>
      <c r="U165" s="5" t="s">
        <v>199</v>
      </c>
      <c r="V165" s="5" t="s">
        <v>200</v>
      </c>
      <c r="W165" s="5" t="s">
        <v>199</v>
      </c>
      <c r="X165" s="6" t="s">
        <v>199</v>
      </c>
      <c r="Y165" s="6" t="s">
        <v>200</v>
      </c>
      <c r="Z165" s="5" t="s">
        <v>199</v>
      </c>
      <c r="AA165" s="5" t="s">
        <v>199</v>
      </c>
      <c r="AB165" s="5" t="s">
        <v>200</v>
      </c>
      <c r="AC165" s="5" t="s">
        <v>226</v>
      </c>
      <c r="AD165" s="5" t="s">
        <v>169</v>
      </c>
      <c r="AE165" s="5" t="s">
        <v>169</v>
      </c>
      <c r="AF165" s="5" t="s">
        <v>199</v>
      </c>
      <c r="AG165" s="5" t="s">
        <v>199</v>
      </c>
      <c r="AH165" s="5" t="s">
        <v>199</v>
      </c>
      <c r="AI165" s="6" t="s">
        <v>169</v>
      </c>
      <c r="AK165" s="30">
        <f t="shared" si="102"/>
        <v>5</v>
      </c>
      <c r="AL165" s="5">
        <f t="shared" si="103"/>
        <v>4</v>
      </c>
      <c r="AM165" s="5">
        <f t="shared" si="104"/>
        <v>5</v>
      </c>
      <c r="AN165" s="5">
        <f t="shared" si="105"/>
        <v>6</v>
      </c>
      <c r="AO165" s="5">
        <f t="shared" si="106"/>
        <v>4</v>
      </c>
      <c r="AP165" s="29">
        <f t="shared" si="107"/>
        <v>5</v>
      </c>
      <c r="AR165" s="5">
        <f t="shared" si="96"/>
        <v>3</v>
      </c>
      <c r="AS165" s="5">
        <f t="shared" si="97"/>
        <v>0</v>
      </c>
      <c r="AT165" s="5">
        <f t="shared" si="98"/>
        <v>5</v>
      </c>
      <c r="AU165" s="5">
        <f t="shared" si="99"/>
        <v>0</v>
      </c>
      <c r="AV165" s="5">
        <f t="shared" si="100"/>
        <v>4</v>
      </c>
      <c r="AW165" s="5">
        <f t="shared" si="101"/>
        <v>0</v>
      </c>
    </row>
    <row r="166" spans="1:49" x14ac:dyDescent="0.2">
      <c r="A166" s="49" t="s">
        <v>4</v>
      </c>
      <c r="B166" s="50" t="s">
        <v>11</v>
      </c>
      <c r="C166" s="50" t="s">
        <v>5</v>
      </c>
      <c r="D166" s="5" t="s">
        <v>187</v>
      </c>
      <c r="E166" s="5" t="s">
        <v>188</v>
      </c>
      <c r="F166" s="16">
        <v>45450</v>
      </c>
      <c r="G166" s="17">
        <v>0.49861111111111112</v>
      </c>
      <c r="H166" s="5" t="s">
        <v>199</v>
      </c>
      <c r="I166" s="5" t="s">
        <v>200</v>
      </c>
      <c r="J166" s="5" t="s">
        <v>199</v>
      </c>
      <c r="K166" s="5" t="s">
        <v>169</v>
      </c>
      <c r="L166" s="5" t="s">
        <v>199</v>
      </c>
      <c r="M166" s="5" t="s">
        <v>198</v>
      </c>
      <c r="N166" s="5" t="s">
        <v>199</v>
      </c>
      <c r="O166" s="5" t="s">
        <v>199</v>
      </c>
      <c r="P166" s="5" t="s">
        <v>169</v>
      </c>
      <c r="Q166" s="5" t="s">
        <v>199</v>
      </c>
      <c r="R166" s="5" t="s">
        <v>169</v>
      </c>
      <c r="S166" s="5" t="s">
        <v>169</v>
      </c>
      <c r="T166" s="5" t="s">
        <v>169</v>
      </c>
      <c r="U166" s="5" t="s">
        <v>199</v>
      </c>
      <c r="V166" s="5" t="s">
        <v>200</v>
      </c>
      <c r="W166" s="5" t="s">
        <v>199</v>
      </c>
      <c r="X166" s="6" t="s">
        <v>199</v>
      </c>
      <c r="Y166" s="6" t="s">
        <v>200</v>
      </c>
      <c r="Z166" s="5" t="s">
        <v>199</v>
      </c>
      <c r="AA166" s="5" t="s">
        <v>199</v>
      </c>
      <c r="AB166" s="5" t="s">
        <v>200</v>
      </c>
      <c r="AC166" s="5" t="s">
        <v>226</v>
      </c>
      <c r="AD166" s="5" t="s">
        <v>169</v>
      </c>
      <c r="AE166" s="5" t="s">
        <v>169</v>
      </c>
      <c r="AF166" s="5" t="s">
        <v>198</v>
      </c>
      <c r="AG166" s="5" t="s">
        <v>199</v>
      </c>
      <c r="AH166" s="5" t="s">
        <v>199</v>
      </c>
      <c r="AI166" s="6" t="s">
        <v>199</v>
      </c>
      <c r="AK166" s="30">
        <f t="shared" si="102"/>
        <v>5</v>
      </c>
      <c r="AL166" s="5">
        <f t="shared" si="103"/>
        <v>4</v>
      </c>
      <c r="AM166" s="5">
        <f t="shared" si="104"/>
        <v>5</v>
      </c>
      <c r="AN166" s="5">
        <f t="shared" si="105"/>
        <v>6</v>
      </c>
      <c r="AO166" s="5">
        <f t="shared" si="106"/>
        <v>4</v>
      </c>
      <c r="AP166" s="29">
        <f t="shared" si="107"/>
        <v>6</v>
      </c>
      <c r="AR166" s="5">
        <f t="shared" si="96"/>
        <v>3</v>
      </c>
      <c r="AS166" s="5">
        <f t="shared" si="97"/>
        <v>0</v>
      </c>
      <c r="AT166" s="5">
        <f t="shared" si="98"/>
        <v>5</v>
      </c>
      <c r="AU166" s="5">
        <f t="shared" si="99"/>
        <v>0</v>
      </c>
      <c r="AV166" s="5">
        <f t="shared" si="100"/>
        <v>3</v>
      </c>
      <c r="AW166" s="5">
        <f t="shared" si="101"/>
        <v>0</v>
      </c>
    </row>
    <row r="167" spans="1:49" x14ac:dyDescent="0.2">
      <c r="A167" s="49" t="s">
        <v>4</v>
      </c>
      <c r="B167" s="50" t="s">
        <v>121</v>
      </c>
      <c r="C167" s="50" t="s">
        <v>144</v>
      </c>
      <c r="D167" s="5" t="s">
        <v>187</v>
      </c>
      <c r="E167" s="5" t="s">
        <v>188</v>
      </c>
      <c r="F167" s="16">
        <v>45450</v>
      </c>
      <c r="G167" s="17">
        <v>0.51111111111111107</v>
      </c>
      <c r="H167" s="5" t="s">
        <v>199</v>
      </c>
      <c r="I167" s="5" t="s">
        <v>200</v>
      </c>
      <c r="J167" s="5" t="s">
        <v>199</v>
      </c>
      <c r="K167" s="5" t="s">
        <v>169</v>
      </c>
      <c r="L167" s="5" t="s">
        <v>199</v>
      </c>
      <c r="M167" s="5" t="s">
        <v>198</v>
      </c>
      <c r="N167" s="5" t="s">
        <v>199</v>
      </c>
      <c r="O167" s="5" t="s">
        <v>199</v>
      </c>
      <c r="P167" s="5" t="s">
        <v>169</v>
      </c>
      <c r="Q167" s="5" t="s">
        <v>199</v>
      </c>
      <c r="R167" s="5" t="s">
        <v>169</v>
      </c>
      <c r="S167" s="5" t="s">
        <v>169</v>
      </c>
      <c r="T167" s="5" t="s">
        <v>169</v>
      </c>
      <c r="U167" s="5" t="s">
        <v>199</v>
      </c>
      <c r="V167" s="5" t="s">
        <v>200</v>
      </c>
      <c r="W167" s="5" t="s">
        <v>199</v>
      </c>
      <c r="X167" s="6" t="s">
        <v>199</v>
      </c>
      <c r="Y167" s="6" t="s">
        <v>200</v>
      </c>
      <c r="Z167" s="5" t="s">
        <v>199</v>
      </c>
      <c r="AA167" s="5" t="s">
        <v>199</v>
      </c>
      <c r="AB167" s="5" t="s">
        <v>200</v>
      </c>
      <c r="AC167" s="5" t="s">
        <v>226</v>
      </c>
      <c r="AD167" s="5" t="s">
        <v>169</v>
      </c>
      <c r="AE167" s="5" t="s">
        <v>169</v>
      </c>
      <c r="AF167" s="5" t="s">
        <v>198</v>
      </c>
      <c r="AG167" s="5" t="s">
        <v>199</v>
      </c>
      <c r="AH167" s="5" t="s">
        <v>199</v>
      </c>
      <c r="AI167" s="6" t="s">
        <v>199</v>
      </c>
      <c r="AK167" s="30">
        <f t="shared" si="102"/>
        <v>5</v>
      </c>
      <c r="AL167" s="5">
        <f t="shared" si="103"/>
        <v>4</v>
      </c>
      <c r="AM167" s="5">
        <f t="shared" si="104"/>
        <v>5</v>
      </c>
      <c r="AN167" s="5">
        <f t="shared" si="105"/>
        <v>6</v>
      </c>
      <c r="AO167" s="5">
        <f t="shared" si="106"/>
        <v>4</v>
      </c>
      <c r="AP167" s="29">
        <f t="shared" si="107"/>
        <v>6</v>
      </c>
      <c r="AR167" s="5">
        <f t="shared" si="96"/>
        <v>3</v>
      </c>
      <c r="AS167" s="5">
        <f t="shared" si="97"/>
        <v>0</v>
      </c>
      <c r="AT167" s="5">
        <f t="shared" si="98"/>
        <v>5</v>
      </c>
      <c r="AU167" s="5">
        <f t="shared" si="99"/>
        <v>0</v>
      </c>
      <c r="AV167" s="5">
        <f t="shared" si="100"/>
        <v>3</v>
      </c>
      <c r="AW167" s="5">
        <f t="shared" si="101"/>
        <v>0</v>
      </c>
    </row>
    <row r="168" spans="1:49" x14ac:dyDescent="0.2">
      <c r="A168" s="49" t="s">
        <v>4</v>
      </c>
      <c r="B168" s="50" t="s">
        <v>121</v>
      </c>
      <c r="C168" s="50" t="s">
        <v>145</v>
      </c>
      <c r="D168" s="5" t="s">
        <v>187</v>
      </c>
      <c r="E168" s="5" t="s">
        <v>188</v>
      </c>
      <c r="F168" s="16">
        <v>45450</v>
      </c>
      <c r="G168" s="17">
        <v>0.51458333333333328</v>
      </c>
      <c r="H168" s="5" t="s">
        <v>199</v>
      </c>
      <c r="I168" s="5" t="s">
        <v>200</v>
      </c>
      <c r="J168" s="5" t="s">
        <v>199</v>
      </c>
      <c r="K168" s="5" t="s">
        <v>169</v>
      </c>
      <c r="L168" s="5" t="s">
        <v>199</v>
      </c>
      <c r="M168" s="5" t="s">
        <v>198</v>
      </c>
      <c r="N168" s="5" t="s">
        <v>199</v>
      </c>
      <c r="O168" s="5" t="s">
        <v>199</v>
      </c>
      <c r="P168" s="5" t="s">
        <v>200</v>
      </c>
      <c r="Q168" s="5" t="s">
        <v>199</v>
      </c>
      <c r="R168" s="5" t="s">
        <v>198</v>
      </c>
      <c r="S168" s="5" t="s">
        <v>199</v>
      </c>
      <c r="T168" s="5" t="s">
        <v>199</v>
      </c>
      <c r="U168" s="5" t="s">
        <v>199</v>
      </c>
      <c r="V168" s="5" t="s">
        <v>200</v>
      </c>
      <c r="W168" s="5" t="s">
        <v>199</v>
      </c>
      <c r="X168" s="6" t="s">
        <v>199</v>
      </c>
      <c r="Y168" s="6" t="s">
        <v>200</v>
      </c>
      <c r="Z168" s="5" t="s">
        <v>199</v>
      </c>
      <c r="AA168" s="5" t="s">
        <v>199</v>
      </c>
      <c r="AB168" s="5" t="s">
        <v>200</v>
      </c>
      <c r="AC168" s="5" t="s">
        <v>226</v>
      </c>
      <c r="AD168" s="5" t="s">
        <v>199</v>
      </c>
      <c r="AE168" s="5" t="s">
        <v>169</v>
      </c>
      <c r="AF168" s="5" t="s">
        <v>198</v>
      </c>
      <c r="AG168" s="5" t="s">
        <v>199</v>
      </c>
      <c r="AH168" s="5" t="s">
        <v>199</v>
      </c>
      <c r="AI168" s="6" t="s">
        <v>199</v>
      </c>
      <c r="AK168" s="30">
        <f t="shared" si="102"/>
        <v>5</v>
      </c>
      <c r="AL168" s="5">
        <f t="shared" si="103"/>
        <v>6</v>
      </c>
      <c r="AM168" s="5">
        <f t="shared" si="104"/>
        <v>6</v>
      </c>
      <c r="AN168" s="5">
        <f t="shared" si="105"/>
        <v>6</v>
      </c>
      <c r="AO168" s="5">
        <f t="shared" si="106"/>
        <v>7</v>
      </c>
      <c r="AP168" s="29">
        <f t="shared" si="107"/>
        <v>7</v>
      </c>
      <c r="AR168" s="5">
        <f t="shared" si="96"/>
        <v>3</v>
      </c>
      <c r="AS168" s="5">
        <f t="shared" si="97"/>
        <v>0</v>
      </c>
      <c r="AT168" s="5">
        <f t="shared" si="98"/>
        <v>2</v>
      </c>
      <c r="AU168" s="5">
        <f t="shared" si="99"/>
        <v>0</v>
      </c>
      <c r="AV168" s="5">
        <f t="shared" si="100"/>
        <v>2</v>
      </c>
      <c r="AW168" s="5">
        <f t="shared" si="101"/>
        <v>0</v>
      </c>
    </row>
    <row r="169" spans="1:49" x14ac:dyDescent="0.2">
      <c r="A169" s="49" t="s">
        <v>4</v>
      </c>
      <c r="B169" s="50" t="s">
        <v>121</v>
      </c>
      <c r="C169" s="50" t="s">
        <v>146</v>
      </c>
      <c r="D169" s="5" t="s">
        <v>187</v>
      </c>
      <c r="E169" s="5" t="s">
        <v>188</v>
      </c>
      <c r="F169" s="16">
        <v>45450</v>
      </c>
      <c r="G169" s="17">
        <v>0.53402777777777777</v>
      </c>
      <c r="H169" s="5" t="s">
        <v>199</v>
      </c>
      <c r="I169" s="5" t="s">
        <v>200</v>
      </c>
      <c r="J169" s="5" t="s">
        <v>199</v>
      </c>
      <c r="K169" s="5" t="s">
        <v>169</v>
      </c>
      <c r="L169" s="5" t="s">
        <v>199</v>
      </c>
      <c r="M169" s="5" t="s">
        <v>198</v>
      </c>
      <c r="N169" s="5" t="s">
        <v>199</v>
      </c>
      <c r="O169" s="5" t="s">
        <v>199</v>
      </c>
      <c r="P169" s="5" t="s">
        <v>169</v>
      </c>
      <c r="Q169" s="5" t="s">
        <v>199</v>
      </c>
      <c r="R169" s="5" t="s">
        <v>169</v>
      </c>
      <c r="S169" s="5" t="s">
        <v>169</v>
      </c>
      <c r="T169" s="5" t="s">
        <v>169</v>
      </c>
      <c r="U169" s="5" t="s">
        <v>199</v>
      </c>
      <c r="V169" s="5" t="s">
        <v>200</v>
      </c>
      <c r="W169" s="5" t="s">
        <v>199</v>
      </c>
      <c r="X169" s="6" t="s">
        <v>199</v>
      </c>
      <c r="Y169" s="6" t="s">
        <v>200</v>
      </c>
      <c r="Z169" s="5" t="s">
        <v>199</v>
      </c>
      <c r="AA169" s="5" t="s">
        <v>199</v>
      </c>
      <c r="AB169" s="5" t="s">
        <v>200</v>
      </c>
      <c r="AC169" s="5" t="s">
        <v>226</v>
      </c>
      <c r="AD169" s="5" t="s">
        <v>169</v>
      </c>
      <c r="AE169" s="5" t="s">
        <v>169</v>
      </c>
      <c r="AF169" s="5" t="s">
        <v>198</v>
      </c>
      <c r="AG169" s="5" t="s">
        <v>199</v>
      </c>
      <c r="AH169" s="5" t="s">
        <v>199</v>
      </c>
      <c r="AI169" s="6" t="s">
        <v>199</v>
      </c>
      <c r="AK169" s="30">
        <f t="shared" si="102"/>
        <v>5</v>
      </c>
      <c r="AL169" s="5">
        <f t="shared" si="103"/>
        <v>4</v>
      </c>
      <c r="AM169" s="5">
        <f t="shared" si="104"/>
        <v>5</v>
      </c>
      <c r="AN169" s="5">
        <f t="shared" si="105"/>
        <v>6</v>
      </c>
      <c r="AO169" s="5">
        <f t="shared" si="106"/>
        <v>4</v>
      </c>
      <c r="AP169" s="29">
        <f t="shared" si="107"/>
        <v>6</v>
      </c>
      <c r="AR169" s="5">
        <f t="shared" si="96"/>
        <v>3</v>
      </c>
      <c r="AS169" s="5">
        <f t="shared" si="97"/>
        <v>0</v>
      </c>
      <c r="AT169" s="5">
        <f t="shared" si="98"/>
        <v>5</v>
      </c>
      <c r="AU169" s="5">
        <f t="shared" si="99"/>
        <v>0</v>
      </c>
      <c r="AV169" s="5">
        <f t="shared" si="100"/>
        <v>3</v>
      </c>
      <c r="AW169" s="5">
        <f t="shared" si="101"/>
        <v>0</v>
      </c>
    </row>
    <row r="170" spans="1:49" x14ac:dyDescent="0.2">
      <c r="A170" s="49" t="s">
        <v>4</v>
      </c>
      <c r="B170" s="50" t="s">
        <v>114</v>
      </c>
      <c r="C170" s="45" t="s">
        <v>246</v>
      </c>
      <c r="D170" s="5" t="s">
        <v>187</v>
      </c>
      <c r="E170" s="5" t="s">
        <v>188</v>
      </c>
      <c r="F170" s="16">
        <v>45450</v>
      </c>
      <c r="G170" s="17">
        <v>0.54027777777777775</v>
      </c>
      <c r="H170" s="5" t="s">
        <v>199</v>
      </c>
      <c r="I170" s="5" t="s">
        <v>200</v>
      </c>
      <c r="J170" s="5" t="s">
        <v>199</v>
      </c>
      <c r="K170" s="5" t="s">
        <v>169</v>
      </c>
      <c r="L170" s="5" t="s">
        <v>199</v>
      </c>
      <c r="M170" s="5" t="s">
        <v>198</v>
      </c>
      <c r="N170" s="5" t="s">
        <v>199</v>
      </c>
      <c r="O170" s="5" t="s">
        <v>199</v>
      </c>
      <c r="P170" s="5" t="s">
        <v>169</v>
      </c>
      <c r="Q170" s="5" t="s">
        <v>198</v>
      </c>
      <c r="R170" s="5" t="s">
        <v>169</v>
      </c>
      <c r="S170" s="5" t="s">
        <v>169</v>
      </c>
      <c r="T170" s="5" t="s">
        <v>169</v>
      </c>
      <c r="U170" s="5" t="s">
        <v>199</v>
      </c>
      <c r="V170" s="5" t="s">
        <v>200</v>
      </c>
      <c r="W170" s="5" t="s">
        <v>199</v>
      </c>
      <c r="X170" s="6" t="s">
        <v>199</v>
      </c>
      <c r="Y170" s="6" t="s">
        <v>200</v>
      </c>
      <c r="Z170" s="5" t="s">
        <v>199</v>
      </c>
      <c r="AA170" s="5" t="s">
        <v>199</v>
      </c>
      <c r="AB170" s="5" t="s">
        <v>200</v>
      </c>
      <c r="AC170" s="5" t="s">
        <v>226</v>
      </c>
      <c r="AD170" s="5" t="s">
        <v>169</v>
      </c>
      <c r="AE170" s="5" t="s">
        <v>169</v>
      </c>
      <c r="AF170" s="5" t="s">
        <v>199</v>
      </c>
      <c r="AG170" s="5" t="s">
        <v>199</v>
      </c>
      <c r="AH170" s="5" t="s">
        <v>199</v>
      </c>
      <c r="AI170" s="6" t="s">
        <v>199</v>
      </c>
      <c r="AK170" s="30">
        <f t="shared" si="102"/>
        <v>5</v>
      </c>
      <c r="AL170" s="5">
        <f t="shared" si="103"/>
        <v>3</v>
      </c>
      <c r="AM170" s="5">
        <f t="shared" si="104"/>
        <v>6</v>
      </c>
      <c r="AN170" s="5">
        <f t="shared" si="105"/>
        <v>6</v>
      </c>
      <c r="AO170" s="5">
        <f t="shared" si="106"/>
        <v>4</v>
      </c>
      <c r="AP170" s="29">
        <f t="shared" si="107"/>
        <v>6</v>
      </c>
      <c r="AR170" s="5">
        <f t="shared" si="96"/>
        <v>3</v>
      </c>
      <c r="AS170" s="5">
        <f t="shared" si="97"/>
        <v>0</v>
      </c>
      <c r="AT170" s="5">
        <f t="shared" si="98"/>
        <v>5</v>
      </c>
      <c r="AU170" s="5">
        <f t="shared" si="99"/>
        <v>0</v>
      </c>
      <c r="AV170" s="5">
        <f t="shared" si="100"/>
        <v>3</v>
      </c>
      <c r="AW170" s="5">
        <f t="shared" si="101"/>
        <v>0</v>
      </c>
    </row>
    <row r="171" spans="1:49" x14ac:dyDescent="0.2">
      <c r="A171" s="49" t="s">
        <v>4</v>
      </c>
      <c r="B171" s="50" t="s">
        <v>115</v>
      </c>
      <c r="C171" s="50" t="s">
        <v>147</v>
      </c>
      <c r="D171" s="5" t="s">
        <v>187</v>
      </c>
      <c r="E171" s="5" t="s">
        <v>188</v>
      </c>
      <c r="F171" s="16">
        <v>45450</v>
      </c>
      <c r="G171" s="17">
        <v>0.55208333333333337</v>
      </c>
      <c r="H171" s="5" t="s">
        <v>198</v>
      </c>
      <c r="I171" s="5" t="s">
        <v>200</v>
      </c>
      <c r="J171" s="5" t="s">
        <v>199</v>
      </c>
      <c r="K171" s="5" t="s">
        <v>169</v>
      </c>
      <c r="L171" s="5" t="s">
        <v>199</v>
      </c>
      <c r="M171" s="5" t="s">
        <v>198</v>
      </c>
      <c r="N171" s="5" t="s">
        <v>199</v>
      </c>
      <c r="O171" s="5" t="s">
        <v>199</v>
      </c>
      <c r="P171" s="5" t="s">
        <v>169</v>
      </c>
      <c r="Q171" s="5" t="s">
        <v>199</v>
      </c>
      <c r="R171" s="5" t="s">
        <v>169</v>
      </c>
      <c r="S171" s="5" t="s">
        <v>169</v>
      </c>
      <c r="T171" s="5" t="s">
        <v>169</v>
      </c>
      <c r="U171" s="5" t="s">
        <v>199</v>
      </c>
      <c r="V171" s="5" t="s">
        <v>200</v>
      </c>
      <c r="W171" s="5" t="s">
        <v>199</v>
      </c>
      <c r="X171" s="6" t="s">
        <v>199</v>
      </c>
      <c r="Y171" s="6" t="s">
        <v>200</v>
      </c>
      <c r="Z171" s="5" t="s">
        <v>199</v>
      </c>
      <c r="AA171" s="5" t="s">
        <v>199</v>
      </c>
      <c r="AB171" s="5" t="s">
        <v>200</v>
      </c>
      <c r="AC171" s="5" t="s">
        <v>226</v>
      </c>
      <c r="AD171" s="5" t="s">
        <v>169</v>
      </c>
      <c r="AE171" s="5" t="s">
        <v>169</v>
      </c>
      <c r="AF171" s="5" t="s">
        <v>199</v>
      </c>
      <c r="AG171" s="5" t="s">
        <v>199</v>
      </c>
      <c r="AH171" s="5" t="s">
        <v>199</v>
      </c>
      <c r="AI171" s="6" t="s">
        <v>169</v>
      </c>
      <c r="AK171" s="30">
        <f t="shared" si="102"/>
        <v>4</v>
      </c>
      <c r="AL171" s="5">
        <f t="shared" si="103"/>
        <v>4</v>
      </c>
      <c r="AM171" s="5">
        <f t="shared" si="104"/>
        <v>5</v>
      </c>
      <c r="AN171" s="5">
        <f t="shared" si="105"/>
        <v>6</v>
      </c>
      <c r="AO171" s="5">
        <f t="shared" si="106"/>
        <v>4</v>
      </c>
      <c r="AP171" s="29">
        <f t="shared" si="107"/>
        <v>5</v>
      </c>
      <c r="AR171" s="5">
        <f t="shared" si="96"/>
        <v>3</v>
      </c>
      <c r="AS171" s="5">
        <f t="shared" si="97"/>
        <v>0</v>
      </c>
      <c r="AT171" s="5">
        <f t="shared" si="98"/>
        <v>5</v>
      </c>
      <c r="AU171" s="5">
        <f t="shared" si="99"/>
        <v>0</v>
      </c>
      <c r="AV171" s="5">
        <f t="shared" si="100"/>
        <v>4</v>
      </c>
      <c r="AW171" s="5">
        <f t="shared" si="101"/>
        <v>0</v>
      </c>
    </row>
    <row r="172" spans="1:49" x14ac:dyDescent="0.2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21"/>
      <c r="Y172" s="21"/>
      <c r="Z172" s="19"/>
      <c r="AA172" s="19"/>
      <c r="AB172" s="19"/>
      <c r="AC172" s="19"/>
      <c r="AD172" s="19"/>
      <c r="AE172" s="19"/>
      <c r="AF172" s="19"/>
      <c r="AG172" s="19"/>
      <c r="AH172" s="19"/>
      <c r="AI172" s="21"/>
      <c r="AK172" s="19"/>
      <c r="AL172" s="19"/>
      <c r="AM172" s="19"/>
      <c r="AN172" s="19"/>
      <c r="AO172" s="19"/>
      <c r="AP172" s="19"/>
      <c r="AR172" s="19"/>
      <c r="AS172" s="19"/>
      <c r="AT172" s="19"/>
      <c r="AU172" s="19"/>
      <c r="AV172" s="19"/>
      <c r="AW172" s="19"/>
    </row>
    <row r="173" spans="1:49" x14ac:dyDescent="0.2">
      <c r="A173" s="5" t="s">
        <v>6</v>
      </c>
      <c r="B173" s="5" t="s">
        <v>12</v>
      </c>
      <c r="C173" s="5" t="s">
        <v>149</v>
      </c>
      <c r="D173" s="5" t="s">
        <v>159</v>
      </c>
      <c r="E173" s="5" t="s">
        <v>21</v>
      </c>
      <c r="F173" s="16">
        <v>45445</v>
      </c>
      <c r="G173" s="17">
        <v>0.82708333333333328</v>
      </c>
      <c r="H173" s="5" t="s">
        <v>226</v>
      </c>
      <c r="I173" s="5" t="s">
        <v>226</v>
      </c>
      <c r="J173" s="5" t="s">
        <v>226</v>
      </c>
      <c r="K173" s="5" t="s">
        <v>226</v>
      </c>
      <c r="L173" s="5" t="s">
        <v>226</v>
      </c>
      <c r="M173" s="5" t="s">
        <v>226</v>
      </c>
      <c r="N173" s="5" t="s">
        <v>226</v>
      </c>
      <c r="O173" s="5" t="s">
        <v>226</v>
      </c>
      <c r="P173" s="5" t="s">
        <v>226</v>
      </c>
      <c r="Q173" s="5" t="s">
        <v>226</v>
      </c>
      <c r="R173" s="5" t="s">
        <v>226</v>
      </c>
      <c r="S173" s="5" t="s">
        <v>226</v>
      </c>
      <c r="T173" s="5" t="s">
        <v>226</v>
      </c>
      <c r="U173" s="5" t="s">
        <v>226</v>
      </c>
      <c r="V173" s="5" t="s">
        <v>226</v>
      </c>
      <c r="W173" s="5" t="s">
        <v>226</v>
      </c>
      <c r="X173" s="5" t="s">
        <v>226</v>
      </c>
      <c r="Y173" s="5" t="s">
        <v>226</v>
      </c>
      <c r="Z173" s="5" t="s">
        <v>226</v>
      </c>
      <c r="AA173" s="5" t="s">
        <v>226</v>
      </c>
      <c r="AB173" s="5" t="s">
        <v>199</v>
      </c>
      <c r="AC173" s="5" t="s">
        <v>249</v>
      </c>
      <c r="AD173" s="5" t="s">
        <v>226</v>
      </c>
      <c r="AE173" s="5" t="s">
        <v>226</v>
      </c>
      <c r="AF173" s="5" t="s">
        <v>226</v>
      </c>
      <c r="AG173" s="5" t="s">
        <v>226</v>
      </c>
      <c r="AH173" s="5" t="s">
        <v>226</v>
      </c>
      <c r="AI173" s="5" t="s">
        <v>226</v>
      </c>
      <c r="AK173" s="30">
        <f t="shared" si="102"/>
        <v>0</v>
      </c>
      <c r="AL173" s="5">
        <f t="shared" si="103"/>
        <v>0</v>
      </c>
      <c r="AM173" s="5">
        <f t="shared" si="104"/>
        <v>1</v>
      </c>
      <c r="AN173" s="5">
        <f t="shared" si="105"/>
        <v>0</v>
      </c>
      <c r="AO173" s="5">
        <f t="shared" si="106"/>
        <v>0</v>
      </c>
      <c r="AP173" s="29">
        <f t="shared" si="107"/>
        <v>1</v>
      </c>
      <c r="AR173" s="5">
        <f t="shared" si="96"/>
        <v>0</v>
      </c>
      <c r="AS173" s="5">
        <f t="shared" si="97"/>
        <v>9</v>
      </c>
      <c r="AT173" s="5">
        <f t="shared" si="98"/>
        <v>0</v>
      </c>
      <c r="AU173" s="5">
        <f t="shared" si="99"/>
        <v>9</v>
      </c>
      <c r="AV173" s="5">
        <f t="shared" si="100"/>
        <v>0</v>
      </c>
      <c r="AW173" s="5">
        <f t="shared" si="101"/>
        <v>8</v>
      </c>
    </row>
    <row r="174" spans="1:49" x14ac:dyDescent="0.2">
      <c r="A174" s="5" t="s">
        <v>6</v>
      </c>
      <c r="B174" s="5" t="s">
        <v>11</v>
      </c>
      <c r="C174" s="5" t="s">
        <v>148</v>
      </c>
      <c r="D174" s="5" t="s">
        <v>159</v>
      </c>
      <c r="E174" s="5" t="s">
        <v>21</v>
      </c>
      <c r="F174" s="16">
        <v>45445</v>
      </c>
      <c r="G174" s="17">
        <v>0.82777777777777772</v>
      </c>
      <c r="H174" s="5" t="s">
        <v>226</v>
      </c>
      <c r="I174" s="5" t="s">
        <v>226</v>
      </c>
      <c r="J174" s="5" t="s">
        <v>226</v>
      </c>
      <c r="K174" s="5" t="s">
        <v>226</v>
      </c>
      <c r="L174" s="5" t="s">
        <v>226</v>
      </c>
      <c r="M174" s="5" t="s">
        <v>226</v>
      </c>
      <c r="N174" s="5" t="s">
        <v>226</v>
      </c>
      <c r="O174" s="5" t="s">
        <v>226</v>
      </c>
      <c r="P174" s="5" t="s">
        <v>226</v>
      </c>
      <c r="Q174" s="5" t="s">
        <v>226</v>
      </c>
      <c r="R174" s="5" t="s">
        <v>226</v>
      </c>
      <c r="S174" s="5" t="s">
        <v>226</v>
      </c>
      <c r="T174" s="5" t="s">
        <v>226</v>
      </c>
      <c r="U174" s="5" t="s">
        <v>226</v>
      </c>
      <c r="V174" s="5" t="s">
        <v>226</v>
      </c>
      <c r="W174" s="5" t="s">
        <v>226</v>
      </c>
      <c r="X174" s="5" t="s">
        <v>226</v>
      </c>
      <c r="Y174" s="5" t="s">
        <v>226</v>
      </c>
      <c r="Z174" s="5" t="s">
        <v>226</v>
      </c>
      <c r="AA174" s="5" t="s">
        <v>226</v>
      </c>
      <c r="AB174" s="5" t="s">
        <v>198</v>
      </c>
      <c r="AC174" s="5" t="s">
        <v>250</v>
      </c>
      <c r="AD174" s="5" t="s">
        <v>226</v>
      </c>
      <c r="AE174" s="5" t="s">
        <v>226</v>
      </c>
      <c r="AF174" s="5" t="s">
        <v>226</v>
      </c>
      <c r="AG174" s="5" t="s">
        <v>226</v>
      </c>
      <c r="AH174" s="5" t="s">
        <v>226</v>
      </c>
      <c r="AI174" s="5" t="s">
        <v>226</v>
      </c>
      <c r="AK174" s="30">
        <f t="shared" si="102"/>
        <v>0</v>
      </c>
      <c r="AL174" s="5">
        <f t="shared" si="103"/>
        <v>0</v>
      </c>
      <c r="AM174" s="5">
        <f t="shared" si="104"/>
        <v>0</v>
      </c>
      <c r="AN174" s="5">
        <f t="shared" si="105"/>
        <v>0</v>
      </c>
      <c r="AO174" s="5">
        <f t="shared" si="106"/>
        <v>0</v>
      </c>
      <c r="AP174" s="29">
        <f t="shared" si="107"/>
        <v>1</v>
      </c>
      <c r="AR174" s="5">
        <f t="shared" si="96"/>
        <v>0</v>
      </c>
      <c r="AS174" s="5">
        <f t="shared" si="97"/>
        <v>9</v>
      </c>
      <c r="AT174" s="5">
        <f t="shared" si="98"/>
        <v>0</v>
      </c>
      <c r="AU174" s="5">
        <f t="shared" si="99"/>
        <v>9</v>
      </c>
      <c r="AV174" s="5">
        <f t="shared" si="100"/>
        <v>0</v>
      </c>
      <c r="AW174" s="5">
        <f t="shared" si="101"/>
        <v>8</v>
      </c>
    </row>
    <row r="175" spans="1:49" x14ac:dyDescent="0.2">
      <c r="A175" s="5" t="s">
        <v>6</v>
      </c>
      <c r="B175" s="5" t="s">
        <v>121</v>
      </c>
      <c r="C175" s="5" t="s">
        <v>150</v>
      </c>
      <c r="D175" s="5" t="s">
        <v>159</v>
      </c>
      <c r="E175" s="5" t="s">
        <v>21</v>
      </c>
      <c r="F175" s="16">
        <v>45445</v>
      </c>
      <c r="G175" s="17">
        <v>0.82777777777777772</v>
      </c>
      <c r="H175" s="5" t="s">
        <v>226</v>
      </c>
      <c r="I175" s="5" t="s">
        <v>226</v>
      </c>
      <c r="J175" s="5" t="s">
        <v>226</v>
      </c>
      <c r="K175" s="5" t="s">
        <v>226</v>
      </c>
      <c r="L175" s="5" t="s">
        <v>226</v>
      </c>
      <c r="M175" s="5" t="s">
        <v>226</v>
      </c>
      <c r="N175" s="5" t="s">
        <v>226</v>
      </c>
      <c r="O175" s="5" t="s">
        <v>226</v>
      </c>
      <c r="P175" s="5" t="s">
        <v>226</v>
      </c>
      <c r="Q175" s="5" t="s">
        <v>226</v>
      </c>
      <c r="R175" s="5" t="s">
        <v>226</v>
      </c>
      <c r="S175" s="5" t="s">
        <v>226</v>
      </c>
      <c r="T175" s="5" t="s">
        <v>226</v>
      </c>
      <c r="U175" s="5" t="s">
        <v>226</v>
      </c>
      <c r="V175" s="5" t="s">
        <v>226</v>
      </c>
      <c r="W175" s="5" t="s">
        <v>226</v>
      </c>
      <c r="X175" s="5" t="s">
        <v>226</v>
      </c>
      <c r="Y175" s="5" t="s">
        <v>226</v>
      </c>
      <c r="Z175" s="5" t="s">
        <v>226</v>
      </c>
      <c r="AA175" s="5" t="s">
        <v>226</v>
      </c>
      <c r="AB175" s="5" t="s">
        <v>199</v>
      </c>
      <c r="AC175" s="5" t="s">
        <v>251</v>
      </c>
      <c r="AD175" s="5" t="s">
        <v>226</v>
      </c>
      <c r="AE175" s="5" t="s">
        <v>226</v>
      </c>
      <c r="AF175" s="5" t="s">
        <v>226</v>
      </c>
      <c r="AG175" s="5" t="s">
        <v>226</v>
      </c>
      <c r="AH175" s="5" t="s">
        <v>226</v>
      </c>
      <c r="AI175" s="5" t="s">
        <v>226</v>
      </c>
      <c r="AK175" s="30">
        <f t="shared" si="102"/>
        <v>0</v>
      </c>
      <c r="AL175" s="5">
        <f t="shared" si="103"/>
        <v>0</v>
      </c>
      <c r="AM175" s="5">
        <f t="shared" si="104"/>
        <v>1</v>
      </c>
      <c r="AN175" s="5">
        <f t="shared" si="105"/>
        <v>0</v>
      </c>
      <c r="AO175" s="5">
        <f t="shared" si="106"/>
        <v>0</v>
      </c>
      <c r="AP175" s="29">
        <f t="shared" si="107"/>
        <v>1</v>
      </c>
      <c r="AR175" s="5">
        <f t="shared" si="96"/>
        <v>0</v>
      </c>
      <c r="AS175" s="5">
        <f t="shared" si="97"/>
        <v>9</v>
      </c>
      <c r="AT175" s="5">
        <f t="shared" si="98"/>
        <v>0</v>
      </c>
      <c r="AU175" s="5">
        <f t="shared" si="99"/>
        <v>9</v>
      </c>
      <c r="AV175" s="5">
        <f t="shared" si="100"/>
        <v>0</v>
      </c>
      <c r="AW175" s="5">
        <f t="shared" si="101"/>
        <v>8</v>
      </c>
    </row>
    <row r="176" spans="1:49" x14ac:dyDescent="0.2">
      <c r="A176" s="5" t="s">
        <v>6</v>
      </c>
      <c r="B176" s="5" t="s">
        <v>121</v>
      </c>
      <c r="C176" s="5" t="s">
        <v>151</v>
      </c>
      <c r="D176" s="5" t="s">
        <v>159</v>
      </c>
      <c r="E176" s="5" t="s">
        <v>21</v>
      </c>
      <c r="F176" s="16">
        <v>45445</v>
      </c>
      <c r="G176" s="17">
        <v>0.82847222222222228</v>
      </c>
      <c r="H176" s="5" t="s">
        <v>226</v>
      </c>
      <c r="I176" s="5" t="s">
        <v>226</v>
      </c>
      <c r="J176" s="5" t="s">
        <v>226</v>
      </c>
      <c r="K176" s="5" t="s">
        <v>226</v>
      </c>
      <c r="L176" s="5" t="s">
        <v>226</v>
      </c>
      <c r="M176" s="5" t="s">
        <v>226</v>
      </c>
      <c r="N176" s="5" t="s">
        <v>226</v>
      </c>
      <c r="O176" s="5" t="s">
        <v>226</v>
      </c>
      <c r="P176" s="5" t="s">
        <v>226</v>
      </c>
      <c r="Q176" s="5" t="s">
        <v>226</v>
      </c>
      <c r="R176" s="5" t="s">
        <v>226</v>
      </c>
      <c r="S176" s="5" t="s">
        <v>226</v>
      </c>
      <c r="T176" s="5" t="s">
        <v>226</v>
      </c>
      <c r="U176" s="5" t="s">
        <v>226</v>
      </c>
      <c r="V176" s="5" t="s">
        <v>226</v>
      </c>
      <c r="W176" s="5" t="s">
        <v>226</v>
      </c>
      <c r="X176" s="5" t="s">
        <v>226</v>
      </c>
      <c r="Y176" s="5" t="s">
        <v>226</v>
      </c>
      <c r="Z176" s="5" t="s">
        <v>226</v>
      </c>
      <c r="AA176" s="5" t="s">
        <v>226</v>
      </c>
      <c r="AB176" s="5" t="s">
        <v>199</v>
      </c>
      <c r="AC176" s="5" t="s">
        <v>252</v>
      </c>
      <c r="AD176" s="5" t="s">
        <v>226</v>
      </c>
      <c r="AE176" s="5" t="s">
        <v>226</v>
      </c>
      <c r="AF176" s="5" t="s">
        <v>226</v>
      </c>
      <c r="AG176" s="5" t="s">
        <v>226</v>
      </c>
      <c r="AH176" s="5" t="s">
        <v>226</v>
      </c>
      <c r="AI176" s="5" t="s">
        <v>226</v>
      </c>
      <c r="AK176" s="30">
        <f t="shared" si="102"/>
        <v>0</v>
      </c>
      <c r="AL176" s="5">
        <f t="shared" si="103"/>
        <v>0</v>
      </c>
      <c r="AM176" s="5">
        <f t="shared" si="104"/>
        <v>1</v>
      </c>
      <c r="AN176" s="5">
        <f t="shared" si="105"/>
        <v>0</v>
      </c>
      <c r="AO176" s="5">
        <f t="shared" si="106"/>
        <v>0</v>
      </c>
      <c r="AP176" s="29">
        <f t="shared" si="107"/>
        <v>1</v>
      </c>
      <c r="AR176" s="5">
        <f t="shared" si="96"/>
        <v>0</v>
      </c>
      <c r="AS176" s="5">
        <f t="shared" si="97"/>
        <v>9</v>
      </c>
      <c r="AT176" s="5">
        <f t="shared" si="98"/>
        <v>0</v>
      </c>
      <c r="AU176" s="5">
        <f t="shared" si="99"/>
        <v>9</v>
      </c>
      <c r="AV176" s="5">
        <f t="shared" si="100"/>
        <v>0</v>
      </c>
      <c r="AW176" s="5">
        <f t="shared" si="101"/>
        <v>8</v>
      </c>
    </row>
    <row r="177" spans="1:49" x14ac:dyDescent="0.2">
      <c r="A177" s="5" t="s">
        <v>6</v>
      </c>
      <c r="B177" s="5" t="s">
        <v>115</v>
      </c>
      <c r="C177" s="5" t="s">
        <v>7</v>
      </c>
      <c r="D177" s="5" t="s">
        <v>159</v>
      </c>
      <c r="E177" s="5" t="s">
        <v>21</v>
      </c>
      <c r="F177" s="16">
        <v>45445</v>
      </c>
      <c r="G177" s="17">
        <v>0.82916666666666672</v>
      </c>
      <c r="H177" s="5" t="s">
        <v>226</v>
      </c>
      <c r="I177" s="5" t="s">
        <v>226</v>
      </c>
      <c r="J177" s="5" t="s">
        <v>226</v>
      </c>
      <c r="K177" s="5" t="s">
        <v>226</v>
      </c>
      <c r="L177" s="5" t="s">
        <v>226</v>
      </c>
      <c r="M177" s="5" t="s">
        <v>226</v>
      </c>
      <c r="N177" s="5" t="s">
        <v>226</v>
      </c>
      <c r="O177" s="5" t="s">
        <v>226</v>
      </c>
      <c r="P177" s="5" t="s">
        <v>226</v>
      </c>
      <c r="Q177" s="5" t="s">
        <v>226</v>
      </c>
      <c r="R177" s="5" t="s">
        <v>226</v>
      </c>
      <c r="S177" s="5" t="s">
        <v>226</v>
      </c>
      <c r="T177" s="5" t="s">
        <v>226</v>
      </c>
      <c r="U177" s="5" t="s">
        <v>226</v>
      </c>
      <c r="V177" s="5" t="s">
        <v>226</v>
      </c>
      <c r="W177" s="5" t="s">
        <v>226</v>
      </c>
      <c r="X177" s="5" t="s">
        <v>226</v>
      </c>
      <c r="Y177" s="5" t="s">
        <v>226</v>
      </c>
      <c r="Z177" s="5" t="s">
        <v>226</v>
      </c>
      <c r="AA177" s="5" t="s">
        <v>226</v>
      </c>
      <c r="AB177" s="5" t="s">
        <v>198</v>
      </c>
      <c r="AC177" s="5" t="s">
        <v>253</v>
      </c>
      <c r="AD177" s="5" t="s">
        <v>226</v>
      </c>
      <c r="AE177" s="5" t="s">
        <v>226</v>
      </c>
      <c r="AF177" s="5" t="s">
        <v>226</v>
      </c>
      <c r="AG177" s="5" t="s">
        <v>226</v>
      </c>
      <c r="AH177" s="5" t="s">
        <v>226</v>
      </c>
      <c r="AI177" s="5" t="s">
        <v>226</v>
      </c>
      <c r="AK177" s="30">
        <f t="shared" si="102"/>
        <v>0</v>
      </c>
      <c r="AL177" s="5">
        <f t="shared" si="103"/>
        <v>0</v>
      </c>
      <c r="AM177" s="5">
        <f t="shared" si="104"/>
        <v>0</v>
      </c>
      <c r="AN177" s="5">
        <f t="shared" si="105"/>
        <v>0</v>
      </c>
      <c r="AO177" s="5">
        <f t="shared" si="106"/>
        <v>0</v>
      </c>
      <c r="AP177" s="29">
        <f t="shared" si="107"/>
        <v>1</v>
      </c>
      <c r="AR177" s="5">
        <f t="shared" si="96"/>
        <v>0</v>
      </c>
      <c r="AS177" s="5">
        <f t="shared" si="97"/>
        <v>9</v>
      </c>
      <c r="AT177" s="5">
        <f t="shared" si="98"/>
        <v>0</v>
      </c>
      <c r="AU177" s="5">
        <f t="shared" si="99"/>
        <v>9</v>
      </c>
      <c r="AV177" s="5">
        <f t="shared" si="100"/>
        <v>0</v>
      </c>
      <c r="AW177" s="5">
        <f t="shared" si="101"/>
        <v>8</v>
      </c>
    </row>
    <row r="178" spans="1:49" x14ac:dyDescent="0.2">
      <c r="A178" s="5" t="s">
        <v>6</v>
      </c>
      <c r="B178" s="5" t="s">
        <v>123</v>
      </c>
      <c r="C178" s="5" t="s">
        <v>153</v>
      </c>
      <c r="D178" s="5" t="s">
        <v>159</v>
      </c>
      <c r="E178" s="5" t="s">
        <v>21</v>
      </c>
      <c r="F178" s="16">
        <v>45445</v>
      </c>
      <c r="G178" s="17">
        <v>0.82986111111111116</v>
      </c>
      <c r="H178" s="5" t="s">
        <v>226</v>
      </c>
      <c r="I178" s="5" t="s">
        <v>226</v>
      </c>
      <c r="J178" s="5" t="s">
        <v>226</v>
      </c>
      <c r="K178" s="5" t="s">
        <v>226</v>
      </c>
      <c r="L178" s="5" t="s">
        <v>226</v>
      </c>
      <c r="M178" s="5" t="s">
        <v>226</v>
      </c>
      <c r="N178" s="5" t="s">
        <v>226</v>
      </c>
      <c r="O178" s="5" t="s">
        <v>226</v>
      </c>
      <c r="P178" s="5" t="s">
        <v>226</v>
      </c>
      <c r="Q178" s="5" t="s">
        <v>226</v>
      </c>
      <c r="R178" s="5" t="s">
        <v>226</v>
      </c>
      <c r="S178" s="5" t="s">
        <v>226</v>
      </c>
      <c r="T178" s="5" t="s">
        <v>226</v>
      </c>
      <c r="U178" s="5" t="s">
        <v>226</v>
      </c>
      <c r="V178" s="5" t="s">
        <v>226</v>
      </c>
      <c r="W178" s="5" t="s">
        <v>226</v>
      </c>
      <c r="X178" s="5" t="s">
        <v>226</v>
      </c>
      <c r="Y178" s="5" t="s">
        <v>226</v>
      </c>
      <c r="Z178" s="5" t="s">
        <v>226</v>
      </c>
      <c r="AA178" s="5" t="s">
        <v>226</v>
      </c>
      <c r="AB178" s="5" t="s">
        <v>199</v>
      </c>
      <c r="AC178" s="5" t="s">
        <v>254</v>
      </c>
      <c r="AD178" s="5" t="s">
        <v>226</v>
      </c>
      <c r="AE178" s="5" t="s">
        <v>226</v>
      </c>
      <c r="AF178" s="5" t="s">
        <v>226</v>
      </c>
      <c r="AG178" s="5" t="s">
        <v>226</v>
      </c>
      <c r="AH178" s="5" t="s">
        <v>226</v>
      </c>
      <c r="AI178" s="5" t="s">
        <v>226</v>
      </c>
      <c r="AK178" s="30">
        <f t="shared" si="102"/>
        <v>0</v>
      </c>
      <c r="AL178" s="5">
        <f t="shared" si="103"/>
        <v>0</v>
      </c>
      <c r="AM178" s="5">
        <f t="shared" si="104"/>
        <v>1</v>
      </c>
      <c r="AN178" s="5">
        <f t="shared" si="105"/>
        <v>0</v>
      </c>
      <c r="AO178" s="5">
        <f t="shared" si="106"/>
        <v>0</v>
      </c>
      <c r="AP178" s="29">
        <f t="shared" si="107"/>
        <v>1</v>
      </c>
      <c r="AR178" s="5">
        <f t="shared" si="96"/>
        <v>0</v>
      </c>
      <c r="AS178" s="5">
        <f t="shared" si="97"/>
        <v>9</v>
      </c>
      <c r="AT178" s="5">
        <f t="shared" si="98"/>
        <v>0</v>
      </c>
      <c r="AU178" s="5">
        <f t="shared" si="99"/>
        <v>9</v>
      </c>
      <c r="AV178" s="5">
        <f t="shared" si="100"/>
        <v>0</v>
      </c>
      <c r="AW178" s="5">
        <f t="shared" si="101"/>
        <v>8</v>
      </c>
    </row>
    <row r="179" spans="1:49" x14ac:dyDescent="0.2">
      <c r="A179" s="5" t="s">
        <v>6</v>
      </c>
      <c r="B179" s="5" t="s">
        <v>116</v>
      </c>
      <c r="C179" s="5" t="s">
        <v>154</v>
      </c>
      <c r="D179" s="5" t="s">
        <v>159</v>
      </c>
      <c r="E179" s="5" t="s">
        <v>21</v>
      </c>
      <c r="F179" s="16">
        <v>45445</v>
      </c>
      <c r="G179" s="17">
        <v>0.8305555555555556</v>
      </c>
      <c r="H179" s="5" t="s">
        <v>226</v>
      </c>
      <c r="I179" s="5" t="s">
        <v>226</v>
      </c>
      <c r="J179" s="5" t="s">
        <v>226</v>
      </c>
      <c r="K179" s="5" t="s">
        <v>226</v>
      </c>
      <c r="L179" s="5" t="s">
        <v>226</v>
      </c>
      <c r="M179" s="5" t="s">
        <v>226</v>
      </c>
      <c r="N179" s="5" t="s">
        <v>226</v>
      </c>
      <c r="O179" s="5" t="s">
        <v>226</v>
      </c>
      <c r="P179" s="5" t="s">
        <v>226</v>
      </c>
      <c r="Q179" s="5" t="s">
        <v>226</v>
      </c>
      <c r="R179" s="5" t="s">
        <v>226</v>
      </c>
      <c r="S179" s="5" t="s">
        <v>226</v>
      </c>
      <c r="T179" s="5" t="s">
        <v>226</v>
      </c>
      <c r="U179" s="5" t="s">
        <v>226</v>
      </c>
      <c r="V179" s="5" t="s">
        <v>226</v>
      </c>
      <c r="W179" s="5" t="s">
        <v>226</v>
      </c>
      <c r="X179" s="5" t="s">
        <v>226</v>
      </c>
      <c r="Y179" s="5" t="s">
        <v>226</v>
      </c>
      <c r="Z179" s="5" t="s">
        <v>226</v>
      </c>
      <c r="AA179" s="5" t="s">
        <v>226</v>
      </c>
      <c r="AB179" s="5" t="s">
        <v>198</v>
      </c>
      <c r="AC179" s="5" t="s">
        <v>255</v>
      </c>
      <c r="AD179" s="5" t="s">
        <v>226</v>
      </c>
      <c r="AE179" s="5" t="s">
        <v>226</v>
      </c>
      <c r="AF179" s="5" t="s">
        <v>226</v>
      </c>
      <c r="AG179" s="5" t="s">
        <v>226</v>
      </c>
      <c r="AH179" s="5" t="s">
        <v>226</v>
      </c>
      <c r="AI179" s="5" t="s">
        <v>226</v>
      </c>
      <c r="AK179" s="30">
        <f t="shared" si="102"/>
        <v>0</v>
      </c>
      <c r="AL179" s="5">
        <f t="shared" si="103"/>
        <v>0</v>
      </c>
      <c r="AM179" s="5">
        <f t="shared" si="104"/>
        <v>0</v>
      </c>
      <c r="AN179" s="5">
        <f t="shared" si="105"/>
        <v>0</v>
      </c>
      <c r="AO179" s="5">
        <f t="shared" si="106"/>
        <v>0</v>
      </c>
      <c r="AP179" s="29">
        <f t="shared" si="107"/>
        <v>1</v>
      </c>
      <c r="AR179" s="5">
        <f t="shared" si="96"/>
        <v>0</v>
      </c>
      <c r="AS179" s="5">
        <f t="shared" si="97"/>
        <v>9</v>
      </c>
      <c r="AT179" s="5">
        <f t="shared" si="98"/>
        <v>0</v>
      </c>
      <c r="AU179" s="5">
        <f t="shared" si="99"/>
        <v>9</v>
      </c>
      <c r="AV179" s="5">
        <f t="shared" si="100"/>
        <v>0</v>
      </c>
      <c r="AW179" s="5">
        <f t="shared" si="101"/>
        <v>8</v>
      </c>
    </row>
    <row r="180" spans="1:49" x14ac:dyDescent="0.2">
      <c r="A180" s="5" t="s">
        <v>6</v>
      </c>
      <c r="B180" s="5" t="s">
        <v>114</v>
      </c>
      <c r="C180" s="5" t="s">
        <v>152</v>
      </c>
      <c r="D180" s="5" t="s">
        <v>159</v>
      </c>
      <c r="E180" s="5" t="s">
        <v>21</v>
      </c>
      <c r="F180" s="16">
        <v>45445</v>
      </c>
      <c r="G180" s="17">
        <v>0.8305555555555556</v>
      </c>
      <c r="H180" s="5" t="s">
        <v>226</v>
      </c>
      <c r="I180" s="5" t="s">
        <v>226</v>
      </c>
      <c r="J180" s="5" t="s">
        <v>226</v>
      </c>
      <c r="K180" s="5" t="s">
        <v>226</v>
      </c>
      <c r="L180" s="5" t="s">
        <v>226</v>
      </c>
      <c r="M180" s="5" t="s">
        <v>226</v>
      </c>
      <c r="N180" s="5" t="s">
        <v>226</v>
      </c>
      <c r="O180" s="5" t="s">
        <v>226</v>
      </c>
      <c r="P180" s="5" t="s">
        <v>226</v>
      </c>
      <c r="Q180" s="5" t="s">
        <v>226</v>
      </c>
      <c r="R180" s="5" t="s">
        <v>226</v>
      </c>
      <c r="S180" s="5" t="s">
        <v>226</v>
      </c>
      <c r="T180" s="5" t="s">
        <v>226</v>
      </c>
      <c r="U180" s="5" t="s">
        <v>226</v>
      </c>
      <c r="V180" s="5" t="s">
        <v>226</v>
      </c>
      <c r="W180" s="5" t="s">
        <v>226</v>
      </c>
      <c r="X180" s="5" t="s">
        <v>226</v>
      </c>
      <c r="Y180" s="5" t="s">
        <v>226</v>
      </c>
      <c r="Z180" s="5" t="s">
        <v>226</v>
      </c>
      <c r="AA180" s="5" t="s">
        <v>226</v>
      </c>
      <c r="AB180" s="5" t="s">
        <v>199</v>
      </c>
      <c r="AC180" s="5" t="s">
        <v>256</v>
      </c>
      <c r="AD180" s="5" t="s">
        <v>226</v>
      </c>
      <c r="AE180" s="5" t="s">
        <v>226</v>
      </c>
      <c r="AF180" s="5" t="s">
        <v>226</v>
      </c>
      <c r="AG180" s="5" t="s">
        <v>226</v>
      </c>
      <c r="AH180" s="5" t="s">
        <v>226</v>
      </c>
      <c r="AI180" s="5" t="s">
        <v>226</v>
      </c>
      <c r="AK180" s="30">
        <f t="shared" si="102"/>
        <v>0</v>
      </c>
      <c r="AL180" s="5">
        <f t="shared" si="103"/>
        <v>0</v>
      </c>
      <c r="AM180" s="5">
        <f t="shared" si="104"/>
        <v>1</v>
      </c>
      <c r="AN180" s="5">
        <f t="shared" si="105"/>
        <v>0</v>
      </c>
      <c r="AO180" s="5">
        <f t="shared" si="106"/>
        <v>0</v>
      </c>
      <c r="AP180" s="29">
        <f t="shared" si="107"/>
        <v>1</v>
      </c>
      <c r="AR180" s="5">
        <f t="shared" si="96"/>
        <v>0</v>
      </c>
      <c r="AS180" s="5">
        <f t="shared" si="97"/>
        <v>9</v>
      </c>
      <c r="AT180" s="5">
        <f t="shared" si="98"/>
        <v>0</v>
      </c>
      <c r="AU180" s="5">
        <f t="shared" si="99"/>
        <v>9</v>
      </c>
      <c r="AV180" s="5">
        <f t="shared" si="100"/>
        <v>0</v>
      </c>
      <c r="AW180" s="5">
        <f t="shared" si="101"/>
        <v>8</v>
      </c>
    </row>
    <row r="181" spans="1:49" x14ac:dyDescent="0.2">
      <c r="A181" s="5" t="s">
        <v>6</v>
      </c>
      <c r="B181" s="5" t="s">
        <v>12</v>
      </c>
      <c r="C181" s="5" t="s">
        <v>149</v>
      </c>
      <c r="D181" s="5" t="s">
        <v>24</v>
      </c>
      <c r="E181" s="5" t="s">
        <v>20</v>
      </c>
      <c r="F181" s="16">
        <v>45450</v>
      </c>
      <c r="G181" s="17">
        <v>0.55555555555555558</v>
      </c>
      <c r="H181" s="5" t="s">
        <v>200</v>
      </c>
      <c r="I181" s="5" t="s">
        <v>200</v>
      </c>
      <c r="J181" s="5" t="s">
        <v>226</v>
      </c>
      <c r="K181" s="5" t="s">
        <v>226</v>
      </c>
      <c r="L181" s="5" t="s">
        <v>200</v>
      </c>
      <c r="M181" s="5" t="s">
        <v>200</v>
      </c>
      <c r="N181" s="5" t="s">
        <v>198</v>
      </c>
      <c r="O181" s="5" t="s">
        <v>226</v>
      </c>
      <c r="P181" s="5" t="s">
        <v>200</v>
      </c>
      <c r="Q181" s="5" t="s">
        <v>198</v>
      </c>
      <c r="R181" s="5" t="s">
        <v>200</v>
      </c>
      <c r="S181" s="5" t="s">
        <v>200</v>
      </c>
      <c r="T181" s="5" t="s">
        <v>200</v>
      </c>
      <c r="U181" s="5" t="s">
        <v>226</v>
      </c>
      <c r="V181" s="5" t="s">
        <v>200</v>
      </c>
      <c r="W181" s="5" t="s">
        <v>200</v>
      </c>
      <c r="X181" s="6" t="s">
        <v>199</v>
      </c>
      <c r="Y181" s="6" t="s">
        <v>200</v>
      </c>
      <c r="Z181" s="5" t="s">
        <v>198</v>
      </c>
      <c r="AA181" s="5" t="s">
        <v>226</v>
      </c>
      <c r="AB181" s="5" t="s">
        <v>226</v>
      </c>
      <c r="AC181" s="5" t="s">
        <v>226</v>
      </c>
      <c r="AD181" s="5" t="s">
        <v>200</v>
      </c>
      <c r="AE181" s="5" t="s">
        <v>226</v>
      </c>
      <c r="AF181" s="5" t="s">
        <v>198</v>
      </c>
      <c r="AG181" s="5" t="s">
        <v>200</v>
      </c>
      <c r="AH181" s="5" t="s">
        <v>198</v>
      </c>
      <c r="AI181" s="6" t="s">
        <v>200</v>
      </c>
      <c r="AK181" s="30">
        <f t="shared" si="102"/>
        <v>0</v>
      </c>
      <c r="AL181" s="5">
        <f t="shared" si="103"/>
        <v>1</v>
      </c>
      <c r="AM181" s="5">
        <f t="shared" si="104"/>
        <v>0</v>
      </c>
      <c r="AN181" s="5">
        <f t="shared" si="105"/>
        <v>1</v>
      </c>
      <c r="AO181" s="5">
        <f t="shared" si="106"/>
        <v>2</v>
      </c>
      <c r="AP181" s="29">
        <f t="shared" si="107"/>
        <v>3</v>
      </c>
      <c r="AR181" s="5">
        <f t="shared" si="96"/>
        <v>5</v>
      </c>
      <c r="AS181" s="5">
        <f t="shared" si="97"/>
        <v>3</v>
      </c>
      <c r="AT181" s="5">
        <f t="shared" si="98"/>
        <v>6</v>
      </c>
      <c r="AU181" s="5">
        <f t="shared" si="99"/>
        <v>1</v>
      </c>
      <c r="AV181" s="5">
        <f t="shared" si="100"/>
        <v>3</v>
      </c>
      <c r="AW181" s="5">
        <f t="shared" si="101"/>
        <v>3</v>
      </c>
    </row>
    <row r="182" spans="1:49" x14ac:dyDescent="0.2">
      <c r="A182" s="5" t="s">
        <v>6</v>
      </c>
      <c r="B182" s="5" t="s">
        <v>11</v>
      </c>
      <c r="C182" s="5" t="s">
        <v>148</v>
      </c>
      <c r="D182" s="5" t="s">
        <v>24</v>
      </c>
      <c r="E182" s="5" t="s">
        <v>20</v>
      </c>
      <c r="F182" s="16">
        <v>45450</v>
      </c>
      <c r="G182" s="17">
        <v>0.56111111111111112</v>
      </c>
      <c r="H182" s="5" t="s">
        <v>200</v>
      </c>
      <c r="I182" s="5" t="s">
        <v>200</v>
      </c>
      <c r="J182" s="5" t="s">
        <v>226</v>
      </c>
      <c r="K182" s="5" t="s">
        <v>226</v>
      </c>
      <c r="L182" s="5" t="s">
        <v>200</v>
      </c>
      <c r="M182" s="5" t="s">
        <v>200</v>
      </c>
      <c r="N182" s="5" t="s">
        <v>198</v>
      </c>
      <c r="O182" s="5" t="s">
        <v>226</v>
      </c>
      <c r="P182" s="5" t="s">
        <v>200</v>
      </c>
      <c r="Q182" s="5" t="s">
        <v>198</v>
      </c>
      <c r="R182" s="5" t="s">
        <v>200</v>
      </c>
      <c r="S182" s="5" t="s">
        <v>200</v>
      </c>
      <c r="T182" s="5" t="s">
        <v>200</v>
      </c>
      <c r="U182" s="5" t="s">
        <v>226</v>
      </c>
      <c r="V182" s="5" t="s">
        <v>200</v>
      </c>
      <c r="W182" s="5" t="s">
        <v>200</v>
      </c>
      <c r="X182" s="6" t="s">
        <v>199</v>
      </c>
      <c r="Y182" s="6" t="s">
        <v>200</v>
      </c>
      <c r="Z182" s="5" t="s">
        <v>198</v>
      </c>
      <c r="AA182" s="5" t="s">
        <v>226</v>
      </c>
      <c r="AB182" s="5" t="s">
        <v>226</v>
      </c>
      <c r="AC182" s="5" t="s">
        <v>226</v>
      </c>
      <c r="AD182" s="5" t="s">
        <v>200</v>
      </c>
      <c r="AE182" s="5" t="s">
        <v>226</v>
      </c>
      <c r="AF182" s="5" t="s">
        <v>200</v>
      </c>
      <c r="AG182" s="5" t="s">
        <v>200</v>
      </c>
      <c r="AH182" s="5" t="s">
        <v>198</v>
      </c>
      <c r="AI182" s="6" t="s">
        <v>200</v>
      </c>
      <c r="AK182" s="30">
        <f t="shared" si="102"/>
        <v>0</v>
      </c>
      <c r="AL182" s="5">
        <f t="shared" si="103"/>
        <v>1</v>
      </c>
      <c r="AM182" s="5">
        <f t="shared" si="104"/>
        <v>0</v>
      </c>
      <c r="AN182" s="5">
        <f t="shared" si="105"/>
        <v>1</v>
      </c>
      <c r="AO182" s="5">
        <f t="shared" si="106"/>
        <v>2</v>
      </c>
      <c r="AP182" s="29">
        <f t="shared" si="107"/>
        <v>2</v>
      </c>
      <c r="AR182" s="5">
        <f t="shared" si="96"/>
        <v>5</v>
      </c>
      <c r="AS182" s="5">
        <f t="shared" si="97"/>
        <v>3</v>
      </c>
      <c r="AT182" s="5">
        <f t="shared" si="98"/>
        <v>6</v>
      </c>
      <c r="AU182" s="5">
        <f t="shared" si="99"/>
        <v>1</v>
      </c>
      <c r="AV182" s="5">
        <f t="shared" si="100"/>
        <v>4</v>
      </c>
      <c r="AW182" s="5">
        <f t="shared" si="101"/>
        <v>3</v>
      </c>
    </row>
    <row r="183" spans="1:49" x14ac:dyDescent="0.2">
      <c r="A183" s="5" t="s">
        <v>6</v>
      </c>
      <c r="B183" s="5" t="s">
        <v>121</v>
      </c>
      <c r="C183" s="5" t="s">
        <v>150</v>
      </c>
      <c r="D183" s="5" t="s">
        <v>24</v>
      </c>
      <c r="E183" s="5" t="s">
        <v>20</v>
      </c>
      <c r="F183" s="16">
        <v>45451</v>
      </c>
      <c r="G183" s="17">
        <v>0.58888888888888891</v>
      </c>
      <c r="H183" s="5" t="s">
        <v>200</v>
      </c>
      <c r="I183" s="5" t="s">
        <v>200</v>
      </c>
      <c r="J183" s="5" t="s">
        <v>226</v>
      </c>
      <c r="K183" s="5" t="s">
        <v>226</v>
      </c>
      <c r="L183" s="5" t="s">
        <v>200</v>
      </c>
      <c r="M183" s="5" t="s">
        <v>200</v>
      </c>
      <c r="N183" s="5" t="s">
        <v>200</v>
      </c>
      <c r="O183" s="5" t="s">
        <v>226</v>
      </c>
      <c r="P183" s="5" t="s">
        <v>200</v>
      </c>
      <c r="Q183" s="5" t="s">
        <v>199</v>
      </c>
      <c r="R183" s="5" t="s">
        <v>200</v>
      </c>
      <c r="S183" s="5" t="s">
        <v>200</v>
      </c>
      <c r="T183" s="5" t="s">
        <v>200</v>
      </c>
      <c r="U183" s="5" t="s">
        <v>226</v>
      </c>
      <c r="V183" s="5" t="s">
        <v>200</v>
      </c>
      <c r="W183" s="5" t="s">
        <v>200</v>
      </c>
      <c r="X183" s="6" t="s">
        <v>199</v>
      </c>
      <c r="Y183" s="6" t="s">
        <v>200</v>
      </c>
      <c r="Z183" s="5" t="s">
        <v>198</v>
      </c>
      <c r="AA183" s="5" t="s">
        <v>226</v>
      </c>
      <c r="AB183" s="5" t="s">
        <v>226</v>
      </c>
      <c r="AC183" s="5" t="s">
        <v>226</v>
      </c>
      <c r="AD183" s="5" t="s">
        <v>200</v>
      </c>
      <c r="AE183" s="5" t="s">
        <v>226</v>
      </c>
      <c r="AF183" s="5" t="s">
        <v>198</v>
      </c>
      <c r="AG183" s="5" t="s">
        <v>200</v>
      </c>
      <c r="AH183" s="5" t="s">
        <v>198</v>
      </c>
      <c r="AI183" s="6" t="s">
        <v>200</v>
      </c>
      <c r="AK183" s="30">
        <f t="shared" si="102"/>
        <v>0</v>
      </c>
      <c r="AL183" s="5">
        <f t="shared" si="103"/>
        <v>2</v>
      </c>
      <c r="AM183" s="5">
        <f t="shared" si="104"/>
        <v>0</v>
      </c>
      <c r="AN183" s="5">
        <f t="shared" si="105"/>
        <v>0</v>
      </c>
      <c r="AO183" s="5">
        <f t="shared" si="106"/>
        <v>2</v>
      </c>
      <c r="AP183" s="29">
        <f t="shared" si="107"/>
        <v>3</v>
      </c>
      <c r="AR183" s="5">
        <f t="shared" si="96"/>
        <v>6</v>
      </c>
      <c r="AS183" s="5">
        <f t="shared" si="97"/>
        <v>3</v>
      </c>
      <c r="AT183" s="5">
        <f t="shared" si="98"/>
        <v>6</v>
      </c>
      <c r="AU183" s="5">
        <f t="shared" si="99"/>
        <v>1</v>
      </c>
      <c r="AV183" s="5">
        <f t="shared" si="100"/>
        <v>3</v>
      </c>
      <c r="AW183" s="5">
        <f t="shared" si="101"/>
        <v>3</v>
      </c>
    </row>
    <row r="184" spans="1:49" x14ac:dyDescent="0.2">
      <c r="A184" s="5" t="s">
        <v>6</v>
      </c>
      <c r="B184" s="5" t="s">
        <v>121</v>
      </c>
      <c r="C184" s="5" t="s">
        <v>151</v>
      </c>
      <c r="D184" s="5" t="s">
        <v>24</v>
      </c>
      <c r="E184" s="5" t="s">
        <v>20</v>
      </c>
      <c r="F184" s="16">
        <v>45450</v>
      </c>
      <c r="G184" s="17">
        <v>0.56458333333333333</v>
      </c>
      <c r="H184" s="5" t="s">
        <v>200</v>
      </c>
      <c r="I184" s="5" t="s">
        <v>200</v>
      </c>
      <c r="J184" s="5" t="s">
        <v>226</v>
      </c>
      <c r="K184" s="5" t="s">
        <v>226</v>
      </c>
      <c r="L184" s="5" t="s">
        <v>200</v>
      </c>
      <c r="M184" s="5" t="s">
        <v>200</v>
      </c>
      <c r="N184" s="5" t="s">
        <v>200</v>
      </c>
      <c r="O184" s="5" t="s">
        <v>226</v>
      </c>
      <c r="P184" s="5" t="s">
        <v>200</v>
      </c>
      <c r="Q184" s="5" t="s">
        <v>198</v>
      </c>
      <c r="R184" s="5" t="s">
        <v>200</v>
      </c>
      <c r="S184" s="5" t="s">
        <v>200</v>
      </c>
      <c r="T184" s="5" t="s">
        <v>200</v>
      </c>
      <c r="U184" s="5" t="s">
        <v>226</v>
      </c>
      <c r="V184" s="5" t="s">
        <v>200</v>
      </c>
      <c r="W184" s="5" t="s">
        <v>200</v>
      </c>
      <c r="X184" s="6" t="s">
        <v>199</v>
      </c>
      <c r="Y184" s="6" t="s">
        <v>200</v>
      </c>
      <c r="Z184" s="5" t="s">
        <v>198</v>
      </c>
      <c r="AA184" s="5" t="s">
        <v>226</v>
      </c>
      <c r="AB184" s="5" t="s">
        <v>226</v>
      </c>
      <c r="AC184" s="5" t="s">
        <v>226</v>
      </c>
      <c r="AD184" s="5" t="s">
        <v>200</v>
      </c>
      <c r="AE184" s="5" t="s">
        <v>226</v>
      </c>
      <c r="AF184" s="5" t="s">
        <v>200</v>
      </c>
      <c r="AG184" s="5" t="s">
        <v>200</v>
      </c>
      <c r="AH184" s="5" t="s">
        <v>198</v>
      </c>
      <c r="AI184" s="6" t="s">
        <v>200</v>
      </c>
      <c r="AK184" s="30">
        <f t="shared" si="102"/>
        <v>0</v>
      </c>
      <c r="AL184" s="5">
        <f t="shared" si="103"/>
        <v>1</v>
      </c>
      <c r="AM184" s="5">
        <f t="shared" si="104"/>
        <v>0</v>
      </c>
      <c r="AN184" s="5">
        <f t="shared" si="105"/>
        <v>0</v>
      </c>
      <c r="AO184" s="5">
        <f t="shared" si="106"/>
        <v>2</v>
      </c>
      <c r="AP184" s="29">
        <f t="shared" si="107"/>
        <v>2</v>
      </c>
      <c r="AR184" s="5">
        <f t="shared" si="96"/>
        <v>6</v>
      </c>
      <c r="AS184" s="5">
        <f t="shared" si="97"/>
        <v>3</v>
      </c>
      <c r="AT184" s="5">
        <f t="shared" si="98"/>
        <v>6</v>
      </c>
      <c r="AU184" s="5">
        <f t="shared" si="99"/>
        <v>1</v>
      </c>
      <c r="AV184" s="5">
        <f t="shared" si="100"/>
        <v>4</v>
      </c>
      <c r="AW184" s="5">
        <f t="shared" si="101"/>
        <v>3</v>
      </c>
    </row>
    <row r="185" spans="1:49" x14ac:dyDescent="0.2">
      <c r="A185" s="5" t="s">
        <v>6</v>
      </c>
      <c r="B185" s="5" t="s">
        <v>115</v>
      </c>
      <c r="C185" s="5" t="s">
        <v>7</v>
      </c>
      <c r="D185" s="5" t="s">
        <v>24</v>
      </c>
      <c r="E185" s="5" t="s">
        <v>20</v>
      </c>
      <c r="F185" s="16">
        <v>45451</v>
      </c>
      <c r="G185" s="17">
        <v>0.59236111111111112</v>
      </c>
      <c r="H185" s="5" t="s">
        <v>200</v>
      </c>
      <c r="I185" s="5" t="s">
        <v>200</v>
      </c>
      <c r="J185" s="5" t="s">
        <v>226</v>
      </c>
      <c r="K185" s="5" t="s">
        <v>226</v>
      </c>
      <c r="L185" s="5" t="s">
        <v>200</v>
      </c>
      <c r="M185" s="5" t="s">
        <v>200</v>
      </c>
      <c r="N185" s="5" t="s">
        <v>200</v>
      </c>
      <c r="O185" s="5" t="s">
        <v>226</v>
      </c>
      <c r="P185" s="5" t="s">
        <v>200</v>
      </c>
      <c r="Q185" s="5" t="s">
        <v>199</v>
      </c>
      <c r="R185" s="5" t="s">
        <v>200</v>
      </c>
      <c r="S185" s="5" t="s">
        <v>200</v>
      </c>
      <c r="T185" s="5" t="s">
        <v>200</v>
      </c>
      <c r="U185" s="5" t="s">
        <v>226</v>
      </c>
      <c r="V185" s="5" t="s">
        <v>200</v>
      </c>
      <c r="W185" s="5" t="s">
        <v>200</v>
      </c>
      <c r="X185" s="6" t="s">
        <v>199</v>
      </c>
      <c r="Y185" s="6" t="s">
        <v>200</v>
      </c>
      <c r="Z185" s="5" t="s">
        <v>198</v>
      </c>
      <c r="AA185" s="5" t="s">
        <v>226</v>
      </c>
      <c r="AB185" s="5" t="s">
        <v>226</v>
      </c>
      <c r="AC185" s="5" t="s">
        <v>226</v>
      </c>
      <c r="AD185" s="5" t="s">
        <v>200</v>
      </c>
      <c r="AE185" s="5" t="s">
        <v>226</v>
      </c>
      <c r="AF185" s="5" t="s">
        <v>198</v>
      </c>
      <c r="AG185" s="5" t="s">
        <v>200</v>
      </c>
      <c r="AH185" s="5" t="s">
        <v>198</v>
      </c>
      <c r="AI185" s="6" t="s">
        <v>200</v>
      </c>
      <c r="AK185" s="30">
        <f t="shared" si="102"/>
        <v>0</v>
      </c>
      <c r="AL185" s="5">
        <f t="shared" si="103"/>
        <v>2</v>
      </c>
      <c r="AM185" s="5">
        <f t="shared" si="104"/>
        <v>0</v>
      </c>
      <c r="AN185" s="5">
        <f t="shared" si="105"/>
        <v>0</v>
      </c>
      <c r="AO185" s="5">
        <f t="shared" si="106"/>
        <v>2</v>
      </c>
      <c r="AP185" s="29">
        <f t="shared" si="107"/>
        <v>3</v>
      </c>
      <c r="AR185" s="5">
        <f t="shared" si="96"/>
        <v>6</v>
      </c>
      <c r="AS185" s="5">
        <f t="shared" si="97"/>
        <v>3</v>
      </c>
      <c r="AT185" s="5">
        <f t="shared" si="98"/>
        <v>6</v>
      </c>
      <c r="AU185" s="5">
        <f t="shared" si="99"/>
        <v>1</v>
      </c>
      <c r="AV185" s="5">
        <f t="shared" si="100"/>
        <v>3</v>
      </c>
      <c r="AW185" s="5">
        <f t="shared" si="101"/>
        <v>3</v>
      </c>
    </row>
    <row r="186" spans="1:49" x14ac:dyDescent="0.2">
      <c r="A186" s="5" t="s">
        <v>6</v>
      </c>
      <c r="B186" s="5" t="s">
        <v>123</v>
      </c>
      <c r="C186" s="5" t="s">
        <v>153</v>
      </c>
      <c r="D186" s="5" t="s">
        <v>24</v>
      </c>
      <c r="E186" s="5" t="s">
        <v>20</v>
      </c>
      <c r="F186" s="16">
        <v>45451</v>
      </c>
      <c r="G186" s="17">
        <v>0.57986111111111116</v>
      </c>
      <c r="H186" s="5" t="s">
        <v>200</v>
      </c>
      <c r="I186" s="5" t="s">
        <v>200</v>
      </c>
      <c r="J186" s="5" t="s">
        <v>226</v>
      </c>
      <c r="K186" s="5" t="s">
        <v>226</v>
      </c>
      <c r="L186" s="5" t="s">
        <v>200</v>
      </c>
      <c r="M186" s="5" t="s">
        <v>200</v>
      </c>
      <c r="N186" s="5" t="s">
        <v>200</v>
      </c>
      <c r="O186" s="5" t="s">
        <v>226</v>
      </c>
      <c r="P186" s="5" t="s">
        <v>200</v>
      </c>
      <c r="Q186" s="5" t="s">
        <v>198</v>
      </c>
      <c r="R186" s="5" t="s">
        <v>200</v>
      </c>
      <c r="S186" s="5" t="s">
        <v>200</v>
      </c>
      <c r="T186" s="5" t="s">
        <v>200</v>
      </c>
      <c r="U186" s="5" t="s">
        <v>226</v>
      </c>
      <c r="V186" s="5" t="s">
        <v>200</v>
      </c>
      <c r="W186" s="5" t="s">
        <v>200</v>
      </c>
      <c r="X186" s="6" t="s">
        <v>199</v>
      </c>
      <c r="Y186" s="6" t="s">
        <v>200</v>
      </c>
      <c r="Z186" s="5" t="s">
        <v>198</v>
      </c>
      <c r="AA186" s="5" t="s">
        <v>226</v>
      </c>
      <c r="AB186" s="5" t="s">
        <v>226</v>
      </c>
      <c r="AC186" s="5" t="s">
        <v>226</v>
      </c>
      <c r="AD186" s="5" t="s">
        <v>200</v>
      </c>
      <c r="AE186" s="5" t="s">
        <v>226</v>
      </c>
      <c r="AF186" s="5" t="s">
        <v>200</v>
      </c>
      <c r="AG186" s="5" t="s">
        <v>200</v>
      </c>
      <c r="AH186" s="5" t="s">
        <v>198</v>
      </c>
      <c r="AI186" s="6" t="s">
        <v>200</v>
      </c>
      <c r="AK186" s="30">
        <f t="shared" si="102"/>
        <v>0</v>
      </c>
      <c r="AL186" s="5">
        <f t="shared" si="103"/>
        <v>1</v>
      </c>
      <c r="AM186" s="5">
        <f t="shared" si="104"/>
        <v>0</v>
      </c>
      <c r="AN186" s="5">
        <f t="shared" si="105"/>
        <v>0</v>
      </c>
      <c r="AO186" s="5">
        <f t="shared" si="106"/>
        <v>2</v>
      </c>
      <c r="AP186" s="29">
        <f t="shared" si="107"/>
        <v>2</v>
      </c>
      <c r="AR186" s="5">
        <f t="shared" si="96"/>
        <v>6</v>
      </c>
      <c r="AS186" s="5">
        <f t="shared" si="97"/>
        <v>3</v>
      </c>
      <c r="AT186" s="5">
        <f t="shared" si="98"/>
        <v>6</v>
      </c>
      <c r="AU186" s="5">
        <f t="shared" si="99"/>
        <v>1</v>
      </c>
      <c r="AV186" s="5">
        <f t="shared" si="100"/>
        <v>4</v>
      </c>
      <c r="AW186" s="5">
        <f t="shared" si="101"/>
        <v>3</v>
      </c>
    </row>
    <row r="187" spans="1:49" x14ac:dyDescent="0.2">
      <c r="A187" s="5" t="s">
        <v>6</v>
      </c>
      <c r="B187" s="5" t="s">
        <v>116</v>
      </c>
      <c r="C187" s="5" t="s">
        <v>154</v>
      </c>
      <c r="D187" s="5" t="s">
        <v>24</v>
      </c>
      <c r="E187" s="5" t="s">
        <v>20</v>
      </c>
      <c r="F187" s="16">
        <v>45451</v>
      </c>
      <c r="G187" s="17">
        <v>0.59583333333333333</v>
      </c>
      <c r="H187" s="5" t="s">
        <v>200</v>
      </c>
      <c r="I187" s="5" t="s">
        <v>200</v>
      </c>
      <c r="J187" s="5" t="s">
        <v>226</v>
      </c>
      <c r="K187" s="5" t="s">
        <v>226</v>
      </c>
      <c r="L187" s="5" t="s">
        <v>200</v>
      </c>
      <c r="M187" s="5" t="s">
        <v>200</v>
      </c>
      <c r="N187" s="5" t="s">
        <v>200</v>
      </c>
      <c r="O187" s="5" t="s">
        <v>226</v>
      </c>
      <c r="P187" s="5" t="s">
        <v>200</v>
      </c>
      <c r="Q187" s="5" t="s">
        <v>199</v>
      </c>
      <c r="R187" s="5" t="s">
        <v>200</v>
      </c>
      <c r="S187" s="5" t="s">
        <v>200</v>
      </c>
      <c r="T187" s="5" t="s">
        <v>200</v>
      </c>
      <c r="U187" s="5" t="s">
        <v>226</v>
      </c>
      <c r="V187" s="5" t="s">
        <v>200</v>
      </c>
      <c r="W187" s="5" t="s">
        <v>200</v>
      </c>
      <c r="X187" s="6" t="s">
        <v>199</v>
      </c>
      <c r="Y187" s="6" t="s">
        <v>200</v>
      </c>
      <c r="Z187" s="5" t="s">
        <v>198</v>
      </c>
      <c r="AA187" s="5" t="s">
        <v>226</v>
      </c>
      <c r="AB187" s="5" t="s">
        <v>226</v>
      </c>
      <c r="AC187" s="5" t="s">
        <v>226</v>
      </c>
      <c r="AD187" s="5" t="s">
        <v>200</v>
      </c>
      <c r="AE187" s="5" t="s">
        <v>226</v>
      </c>
      <c r="AF187" s="5" t="s">
        <v>198</v>
      </c>
      <c r="AG187" s="5" t="s">
        <v>200</v>
      </c>
      <c r="AH187" s="5" t="s">
        <v>198</v>
      </c>
      <c r="AI187" s="6" t="s">
        <v>200</v>
      </c>
      <c r="AK187" s="30">
        <f t="shared" si="102"/>
        <v>0</v>
      </c>
      <c r="AL187" s="5">
        <f t="shared" si="103"/>
        <v>2</v>
      </c>
      <c r="AM187" s="5">
        <f t="shared" si="104"/>
        <v>0</v>
      </c>
      <c r="AN187" s="5">
        <f t="shared" si="105"/>
        <v>0</v>
      </c>
      <c r="AO187" s="5">
        <f t="shared" si="106"/>
        <v>2</v>
      </c>
      <c r="AP187" s="29">
        <f t="shared" si="107"/>
        <v>3</v>
      </c>
      <c r="AR187" s="5">
        <f t="shared" si="96"/>
        <v>6</v>
      </c>
      <c r="AS187" s="5">
        <f t="shared" si="97"/>
        <v>3</v>
      </c>
      <c r="AT187" s="5">
        <f t="shared" si="98"/>
        <v>6</v>
      </c>
      <c r="AU187" s="5">
        <f t="shared" si="99"/>
        <v>1</v>
      </c>
      <c r="AV187" s="5">
        <f t="shared" si="100"/>
        <v>3</v>
      </c>
      <c r="AW187" s="5">
        <f t="shared" si="101"/>
        <v>3</v>
      </c>
    </row>
    <row r="188" spans="1:49" x14ac:dyDescent="0.2">
      <c r="A188" s="5" t="s">
        <v>6</v>
      </c>
      <c r="B188" s="5" t="s">
        <v>114</v>
      </c>
      <c r="C188" s="5" t="s">
        <v>152</v>
      </c>
      <c r="D188" s="5" t="s">
        <v>24</v>
      </c>
      <c r="E188" s="5" t="s">
        <v>20</v>
      </c>
      <c r="F188" s="16">
        <v>45451</v>
      </c>
      <c r="G188" s="17">
        <v>0.58611111111111114</v>
      </c>
      <c r="H188" s="5" t="s">
        <v>200</v>
      </c>
      <c r="I188" s="5" t="s">
        <v>200</v>
      </c>
      <c r="J188" s="5" t="s">
        <v>226</v>
      </c>
      <c r="K188" s="5" t="s">
        <v>226</v>
      </c>
      <c r="L188" s="5" t="s">
        <v>200</v>
      </c>
      <c r="M188" s="5" t="s">
        <v>200</v>
      </c>
      <c r="N188" s="5" t="s">
        <v>200</v>
      </c>
      <c r="O188" s="5" t="s">
        <v>226</v>
      </c>
      <c r="P188" s="5" t="s">
        <v>200</v>
      </c>
      <c r="Q188" s="5" t="s">
        <v>198</v>
      </c>
      <c r="R188" s="5" t="s">
        <v>200</v>
      </c>
      <c r="S188" s="5" t="s">
        <v>200</v>
      </c>
      <c r="T188" s="5" t="s">
        <v>200</v>
      </c>
      <c r="U188" s="5" t="s">
        <v>226</v>
      </c>
      <c r="V188" s="5" t="s">
        <v>200</v>
      </c>
      <c r="W188" s="5" t="s">
        <v>200</v>
      </c>
      <c r="X188" s="6" t="s">
        <v>199</v>
      </c>
      <c r="Y188" s="6" t="s">
        <v>200</v>
      </c>
      <c r="Z188" s="5" t="s">
        <v>198</v>
      </c>
      <c r="AA188" s="5" t="s">
        <v>226</v>
      </c>
      <c r="AB188" s="5" t="s">
        <v>226</v>
      </c>
      <c r="AC188" s="5" t="s">
        <v>226</v>
      </c>
      <c r="AD188" s="5" t="s">
        <v>200</v>
      </c>
      <c r="AE188" s="5" t="s">
        <v>226</v>
      </c>
      <c r="AF188" s="5" t="s">
        <v>198</v>
      </c>
      <c r="AG188" s="5" t="s">
        <v>200</v>
      </c>
      <c r="AH188" s="5" t="s">
        <v>198</v>
      </c>
      <c r="AI188" s="6" t="s">
        <v>200</v>
      </c>
      <c r="AK188" s="30">
        <f t="shared" si="102"/>
        <v>0</v>
      </c>
      <c r="AL188" s="5">
        <f t="shared" si="103"/>
        <v>1</v>
      </c>
      <c r="AM188" s="5">
        <f t="shared" si="104"/>
        <v>0</v>
      </c>
      <c r="AN188" s="5">
        <f t="shared" si="105"/>
        <v>0</v>
      </c>
      <c r="AO188" s="5">
        <f t="shared" si="106"/>
        <v>2</v>
      </c>
      <c r="AP188" s="29">
        <f t="shared" si="107"/>
        <v>3</v>
      </c>
      <c r="AR188" s="5">
        <f t="shared" si="96"/>
        <v>6</v>
      </c>
      <c r="AS188" s="5">
        <f t="shared" si="97"/>
        <v>3</v>
      </c>
      <c r="AT188" s="5">
        <f t="shared" si="98"/>
        <v>6</v>
      </c>
      <c r="AU188" s="5">
        <f t="shared" si="99"/>
        <v>1</v>
      </c>
      <c r="AV188" s="5">
        <f t="shared" si="100"/>
        <v>3</v>
      </c>
      <c r="AW188" s="5">
        <f t="shared" si="101"/>
        <v>3</v>
      </c>
    </row>
    <row r="189" spans="1:49" x14ac:dyDescent="0.2">
      <c r="A189" s="5" t="s">
        <v>6</v>
      </c>
      <c r="B189" s="5" t="s">
        <v>12</v>
      </c>
      <c r="C189" s="5" t="s">
        <v>149</v>
      </c>
      <c r="D189" s="5" t="s">
        <v>22</v>
      </c>
      <c r="E189" s="5" t="s">
        <v>20</v>
      </c>
      <c r="F189" s="16">
        <v>45451</v>
      </c>
      <c r="G189" s="17">
        <v>0.60138888888888886</v>
      </c>
      <c r="H189" s="5" t="s">
        <v>200</v>
      </c>
      <c r="I189" s="5" t="s">
        <v>200</v>
      </c>
      <c r="J189" s="5" t="s">
        <v>200</v>
      </c>
      <c r="K189" s="5" t="s">
        <v>200</v>
      </c>
      <c r="L189" s="5" t="s">
        <v>199</v>
      </c>
      <c r="M189" s="5" t="s">
        <v>200</v>
      </c>
      <c r="N189" s="5" t="s">
        <v>200</v>
      </c>
      <c r="O189" s="5" t="s">
        <v>199</v>
      </c>
      <c r="P189" s="5" t="s">
        <v>200</v>
      </c>
      <c r="Q189" s="5" t="s">
        <v>198</v>
      </c>
      <c r="R189" s="5" t="s">
        <v>200</v>
      </c>
      <c r="S189" s="5" t="s">
        <v>200</v>
      </c>
      <c r="T189" s="5" t="s">
        <v>200</v>
      </c>
      <c r="U189" s="5" t="s">
        <v>200</v>
      </c>
      <c r="V189" s="5" t="s">
        <v>200</v>
      </c>
      <c r="W189" s="5" t="s">
        <v>200</v>
      </c>
      <c r="X189" s="6" t="s">
        <v>199</v>
      </c>
      <c r="Y189" s="6" t="s">
        <v>200</v>
      </c>
      <c r="Z189" s="5" t="s">
        <v>198</v>
      </c>
      <c r="AA189" s="5" t="s">
        <v>200</v>
      </c>
      <c r="AB189" s="5" t="s">
        <v>200</v>
      </c>
      <c r="AC189" s="5" t="s">
        <v>226</v>
      </c>
      <c r="AD189" s="5" t="s">
        <v>200</v>
      </c>
      <c r="AE189" s="5" t="s">
        <v>200</v>
      </c>
      <c r="AF189" s="5" t="s">
        <v>198</v>
      </c>
      <c r="AG189" s="5" t="s">
        <v>200</v>
      </c>
      <c r="AH189" s="5" t="s">
        <v>199</v>
      </c>
      <c r="AI189" s="6" t="s">
        <v>200</v>
      </c>
      <c r="AK189" s="30">
        <f t="shared" si="102"/>
        <v>2</v>
      </c>
      <c r="AL189" s="5">
        <f t="shared" si="103"/>
        <v>1</v>
      </c>
      <c r="AM189" s="5">
        <f t="shared" si="104"/>
        <v>1</v>
      </c>
      <c r="AN189" s="5">
        <f t="shared" si="105"/>
        <v>2</v>
      </c>
      <c r="AO189" s="5">
        <f t="shared" si="106"/>
        <v>2</v>
      </c>
      <c r="AP189" s="29">
        <f t="shared" si="107"/>
        <v>3</v>
      </c>
      <c r="AR189" s="5">
        <f t="shared" si="96"/>
        <v>7</v>
      </c>
      <c r="AS189" s="5">
        <f t="shared" si="97"/>
        <v>0</v>
      </c>
      <c r="AT189" s="5">
        <f t="shared" si="98"/>
        <v>7</v>
      </c>
      <c r="AU189" s="5">
        <f t="shared" si="99"/>
        <v>0</v>
      </c>
      <c r="AV189" s="5">
        <f t="shared" si="100"/>
        <v>6</v>
      </c>
      <c r="AW189" s="5">
        <f t="shared" si="101"/>
        <v>0</v>
      </c>
    </row>
    <row r="190" spans="1:49" x14ac:dyDescent="0.2">
      <c r="A190" s="5" t="s">
        <v>6</v>
      </c>
      <c r="B190" s="5" t="s">
        <v>11</v>
      </c>
      <c r="C190" s="5" t="s">
        <v>148</v>
      </c>
      <c r="D190" s="5" t="s">
        <v>22</v>
      </c>
      <c r="E190" s="5" t="s">
        <v>20</v>
      </c>
      <c r="F190" s="16">
        <v>45451</v>
      </c>
      <c r="G190" s="17">
        <v>0.62708333333333333</v>
      </c>
      <c r="H190" s="5" t="s">
        <v>200</v>
      </c>
      <c r="I190" s="5" t="s">
        <v>200</v>
      </c>
      <c r="J190" s="5" t="s">
        <v>200</v>
      </c>
      <c r="K190" s="5" t="s">
        <v>200</v>
      </c>
      <c r="L190" s="5" t="s">
        <v>199</v>
      </c>
      <c r="M190" s="5" t="s">
        <v>200</v>
      </c>
      <c r="N190" s="5" t="s">
        <v>200</v>
      </c>
      <c r="O190" s="5" t="s">
        <v>199</v>
      </c>
      <c r="P190" s="5" t="s">
        <v>200</v>
      </c>
      <c r="Q190" s="5" t="s">
        <v>198</v>
      </c>
      <c r="R190" s="5" t="s">
        <v>200</v>
      </c>
      <c r="S190" s="5" t="s">
        <v>200</v>
      </c>
      <c r="T190" s="5" t="s">
        <v>200</v>
      </c>
      <c r="U190" s="5" t="s">
        <v>200</v>
      </c>
      <c r="V190" s="5" t="s">
        <v>200</v>
      </c>
      <c r="W190" s="5" t="s">
        <v>200</v>
      </c>
      <c r="X190" s="6" t="s">
        <v>199</v>
      </c>
      <c r="Y190" s="6" t="s">
        <v>200</v>
      </c>
      <c r="Z190" s="5" t="s">
        <v>198</v>
      </c>
      <c r="AA190" s="5" t="s">
        <v>200</v>
      </c>
      <c r="AB190" s="5" t="s">
        <v>200</v>
      </c>
      <c r="AC190" s="5" t="s">
        <v>226</v>
      </c>
      <c r="AD190" s="5" t="s">
        <v>200</v>
      </c>
      <c r="AE190" s="5" t="s">
        <v>200</v>
      </c>
      <c r="AF190" s="5" t="s">
        <v>199</v>
      </c>
      <c r="AG190" s="5" t="s">
        <v>200</v>
      </c>
      <c r="AH190" s="5" t="s">
        <v>199</v>
      </c>
      <c r="AI190" s="6" t="s">
        <v>200</v>
      </c>
      <c r="AK190" s="30">
        <f t="shared" si="102"/>
        <v>2</v>
      </c>
      <c r="AL190" s="5">
        <f t="shared" si="103"/>
        <v>1</v>
      </c>
      <c r="AM190" s="5">
        <f t="shared" si="104"/>
        <v>2</v>
      </c>
      <c r="AN190" s="5">
        <f t="shared" si="105"/>
        <v>2</v>
      </c>
      <c r="AO190" s="5">
        <f t="shared" si="106"/>
        <v>2</v>
      </c>
      <c r="AP190" s="29">
        <f t="shared" si="107"/>
        <v>3</v>
      </c>
      <c r="AR190" s="5">
        <f t="shared" si="96"/>
        <v>7</v>
      </c>
      <c r="AS190" s="5">
        <f t="shared" si="97"/>
        <v>0</v>
      </c>
      <c r="AT190" s="5">
        <f t="shared" si="98"/>
        <v>7</v>
      </c>
      <c r="AU190" s="5">
        <f t="shared" si="99"/>
        <v>0</v>
      </c>
      <c r="AV190" s="5">
        <f t="shared" si="100"/>
        <v>6</v>
      </c>
      <c r="AW190" s="5">
        <f t="shared" si="101"/>
        <v>0</v>
      </c>
    </row>
    <row r="191" spans="1:49" x14ac:dyDescent="0.2">
      <c r="A191" s="5" t="s">
        <v>6</v>
      </c>
      <c r="B191" s="5" t="s">
        <v>121</v>
      </c>
      <c r="C191" s="5" t="s">
        <v>150</v>
      </c>
      <c r="D191" s="5" t="s">
        <v>22</v>
      </c>
      <c r="E191" s="5" t="s">
        <v>20</v>
      </c>
      <c r="F191" s="16">
        <v>45451</v>
      </c>
      <c r="G191" s="17">
        <v>0.63055555555555554</v>
      </c>
      <c r="H191" s="5" t="s">
        <v>199</v>
      </c>
      <c r="I191" s="5" t="s">
        <v>200</v>
      </c>
      <c r="J191" s="5" t="s">
        <v>200</v>
      </c>
      <c r="K191" s="5" t="s">
        <v>200</v>
      </c>
      <c r="L191" s="5" t="s">
        <v>199</v>
      </c>
      <c r="M191" s="5" t="s">
        <v>200</v>
      </c>
      <c r="N191" s="5" t="s">
        <v>200</v>
      </c>
      <c r="O191" s="5" t="s">
        <v>199</v>
      </c>
      <c r="P191" s="5" t="s">
        <v>200</v>
      </c>
      <c r="Q191" s="5" t="s">
        <v>198</v>
      </c>
      <c r="R191" s="5" t="s">
        <v>200</v>
      </c>
      <c r="S191" s="5" t="s">
        <v>200</v>
      </c>
      <c r="T191" s="5" t="s">
        <v>200</v>
      </c>
      <c r="U191" s="5" t="s">
        <v>200</v>
      </c>
      <c r="V191" s="5" t="s">
        <v>200</v>
      </c>
      <c r="W191" s="5" t="s">
        <v>200</v>
      </c>
      <c r="X191" s="6" t="s">
        <v>199</v>
      </c>
      <c r="Y191" s="6" t="s">
        <v>200</v>
      </c>
      <c r="Z191" s="5" t="s">
        <v>198</v>
      </c>
      <c r="AA191" s="5" t="s">
        <v>200</v>
      </c>
      <c r="AB191" s="5" t="s">
        <v>200</v>
      </c>
      <c r="AC191" s="5" t="s">
        <v>226</v>
      </c>
      <c r="AD191" s="5" t="s">
        <v>200</v>
      </c>
      <c r="AE191" s="5" t="s">
        <v>200</v>
      </c>
      <c r="AF191" s="5" t="s">
        <v>198</v>
      </c>
      <c r="AG191" s="5" t="s">
        <v>200</v>
      </c>
      <c r="AH191" s="5" t="s">
        <v>198</v>
      </c>
      <c r="AI191" s="6" t="s">
        <v>200</v>
      </c>
      <c r="AK191" s="30">
        <f t="shared" si="102"/>
        <v>3</v>
      </c>
      <c r="AL191" s="5">
        <f t="shared" si="103"/>
        <v>1</v>
      </c>
      <c r="AM191" s="5">
        <f t="shared" si="104"/>
        <v>0</v>
      </c>
      <c r="AN191" s="5">
        <f t="shared" si="105"/>
        <v>3</v>
      </c>
      <c r="AO191" s="5">
        <f t="shared" si="106"/>
        <v>2</v>
      </c>
      <c r="AP191" s="29">
        <f t="shared" si="107"/>
        <v>3</v>
      </c>
      <c r="AR191" s="5">
        <f t="shared" si="96"/>
        <v>6</v>
      </c>
      <c r="AS191" s="5">
        <f t="shared" si="97"/>
        <v>0</v>
      </c>
      <c r="AT191" s="5">
        <f t="shared" si="98"/>
        <v>7</v>
      </c>
      <c r="AU191" s="5">
        <f t="shared" si="99"/>
        <v>0</v>
      </c>
      <c r="AV191" s="5">
        <f t="shared" si="100"/>
        <v>6</v>
      </c>
      <c r="AW191" s="5">
        <f t="shared" si="101"/>
        <v>0</v>
      </c>
    </row>
    <row r="192" spans="1:49" x14ac:dyDescent="0.2">
      <c r="A192" s="5" t="s">
        <v>6</v>
      </c>
      <c r="B192" s="5" t="s">
        <v>121</v>
      </c>
      <c r="C192" s="5" t="s">
        <v>151</v>
      </c>
      <c r="D192" s="5" t="s">
        <v>22</v>
      </c>
      <c r="E192" s="5" t="s">
        <v>20</v>
      </c>
      <c r="F192" s="16">
        <v>45451</v>
      </c>
      <c r="G192" s="17">
        <v>0.65555555555555556</v>
      </c>
      <c r="H192" s="5" t="s">
        <v>200</v>
      </c>
      <c r="I192" s="5" t="s">
        <v>200</v>
      </c>
      <c r="J192" s="5" t="s">
        <v>200</v>
      </c>
      <c r="K192" s="5" t="s">
        <v>200</v>
      </c>
      <c r="L192" s="5" t="s">
        <v>199</v>
      </c>
      <c r="M192" s="5" t="s">
        <v>200</v>
      </c>
      <c r="N192" s="5" t="s">
        <v>200</v>
      </c>
      <c r="O192" s="5" t="s">
        <v>199</v>
      </c>
      <c r="P192" s="5" t="s">
        <v>200</v>
      </c>
      <c r="Q192" s="5" t="s">
        <v>199</v>
      </c>
      <c r="R192" s="5" t="s">
        <v>200</v>
      </c>
      <c r="S192" s="5" t="s">
        <v>200</v>
      </c>
      <c r="T192" s="5" t="s">
        <v>200</v>
      </c>
      <c r="U192" s="5" t="s">
        <v>200</v>
      </c>
      <c r="V192" s="5" t="s">
        <v>200</v>
      </c>
      <c r="W192" s="5" t="s">
        <v>200</v>
      </c>
      <c r="X192" s="6" t="s">
        <v>199</v>
      </c>
      <c r="Y192" s="6" t="s">
        <v>200</v>
      </c>
      <c r="Z192" s="5" t="s">
        <v>198</v>
      </c>
      <c r="AA192" s="5" t="s">
        <v>200</v>
      </c>
      <c r="AB192" s="5" t="s">
        <v>200</v>
      </c>
      <c r="AC192" s="5" t="s">
        <v>226</v>
      </c>
      <c r="AD192" s="5" t="s">
        <v>200</v>
      </c>
      <c r="AE192" s="5" t="s">
        <v>200</v>
      </c>
      <c r="AF192" s="5" t="s">
        <v>199</v>
      </c>
      <c r="AG192" s="5" t="s">
        <v>200</v>
      </c>
      <c r="AH192" s="5" t="s">
        <v>199</v>
      </c>
      <c r="AI192" s="6" t="s">
        <v>200</v>
      </c>
      <c r="AK192" s="30">
        <f t="shared" si="102"/>
        <v>2</v>
      </c>
      <c r="AL192" s="5">
        <f t="shared" si="103"/>
        <v>2</v>
      </c>
      <c r="AM192" s="5">
        <f t="shared" si="104"/>
        <v>2</v>
      </c>
      <c r="AN192" s="5">
        <f t="shared" si="105"/>
        <v>2</v>
      </c>
      <c r="AO192" s="5">
        <f t="shared" si="106"/>
        <v>2</v>
      </c>
      <c r="AP192" s="29">
        <f t="shared" si="107"/>
        <v>3</v>
      </c>
      <c r="AR192" s="5">
        <f t="shared" si="96"/>
        <v>7</v>
      </c>
      <c r="AS192" s="5">
        <f t="shared" si="97"/>
        <v>0</v>
      </c>
      <c r="AT192" s="5">
        <f t="shared" si="98"/>
        <v>7</v>
      </c>
      <c r="AU192" s="5">
        <f t="shared" si="99"/>
        <v>0</v>
      </c>
      <c r="AV192" s="5">
        <f t="shared" si="100"/>
        <v>6</v>
      </c>
      <c r="AW192" s="5">
        <f t="shared" si="101"/>
        <v>0</v>
      </c>
    </row>
    <row r="193" spans="1:49" x14ac:dyDescent="0.2">
      <c r="A193" s="5" t="s">
        <v>6</v>
      </c>
      <c r="B193" s="5" t="s">
        <v>115</v>
      </c>
      <c r="C193" s="5" t="s">
        <v>7</v>
      </c>
      <c r="D193" s="5" t="s">
        <v>22</v>
      </c>
      <c r="E193" s="5" t="s">
        <v>20</v>
      </c>
      <c r="F193" s="16">
        <v>45451</v>
      </c>
      <c r="G193" s="17">
        <v>0.65694444444444444</v>
      </c>
      <c r="H193" s="5" t="s">
        <v>199</v>
      </c>
      <c r="I193" s="5" t="s">
        <v>200</v>
      </c>
      <c r="J193" s="5" t="s">
        <v>200</v>
      </c>
      <c r="K193" s="5" t="s">
        <v>200</v>
      </c>
      <c r="L193" s="5" t="s">
        <v>199</v>
      </c>
      <c r="M193" s="5" t="s">
        <v>200</v>
      </c>
      <c r="N193" s="5" t="s">
        <v>200</v>
      </c>
      <c r="O193" s="5" t="s">
        <v>199</v>
      </c>
      <c r="P193" s="5" t="s">
        <v>200</v>
      </c>
      <c r="Q193" s="5" t="s">
        <v>198</v>
      </c>
      <c r="R193" s="5" t="s">
        <v>200</v>
      </c>
      <c r="S193" s="5" t="s">
        <v>200</v>
      </c>
      <c r="T193" s="5" t="s">
        <v>200</v>
      </c>
      <c r="U193" s="5" t="s">
        <v>200</v>
      </c>
      <c r="V193" s="5" t="s">
        <v>200</v>
      </c>
      <c r="W193" s="5" t="s">
        <v>200</v>
      </c>
      <c r="X193" s="6" t="s">
        <v>199</v>
      </c>
      <c r="Y193" s="6" t="s">
        <v>200</v>
      </c>
      <c r="Z193" s="5" t="s">
        <v>198</v>
      </c>
      <c r="AA193" s="5" t="s">
        <v>200</v>
      </c>
      <c r="AB193" s="5" t="s">
        <v>200</v>
      </c>
      <c r="AC193" s="5" t="s">
        <v>226</v>
      </c>
      <c r="AD193" s="5" t="s">
        <v>200</v>
      </c>
      <c r="AE193" s="5" t="s">
        <v>200</v>
      </c>
      <c r="AF193" s="5" t="s">
        <v>199</v>
      </c>
      <c r="AG193" s="5" t="s">
        <v>200</v>
      </c>
      <c r="AH193" s="5" t="s">
        <v>198</v>
      </c>
      <c r="AI193" s="6" t="s">
        <v>200</v>
      </c>
      <c r="AK193" s="30">
        <f t="shared" si="102"/>
        <v>3</v>
      </c>
      <c r="AL193" s="5">
        <f t="shared" si="103"/>
        <v>1</v>
      </c>
      <c r="AM193" s="5">
        <f t="shared" si="104"/>
        <v>1</v>
      </c>
      <c r="AN193" s="5">
        <f t="shared" si="105"/>
        <v>3</v>
      </c>
      <c r="AO193" s="5">
        <f t="shared" si="106"/>
        <v>2</v>
      </c>
      <c r="AP193" s="29">
        <f t="shared" si="107"/>
        <v>3</v>
      </c>
      <c r="AR193" s="5">
        <f t="shared" si="96"/>
        <v>6</v>
      </c>
      <c r="AS193" s="5">
        <f t="shared" si="97"/>
        <v>0</v>
      </c>
      <c r="AT193" s="5">
        <f t="shared" si="98"/>
        <v>7</v>
      </c>
      <c r="AU193" s="5">
        <f t="shared" si="99"/>
        <v>0</v>
      </c>
      <c r="AV193" s="5">
        <f t="shared" si="100"/>
        <v>6</v>
      </c>
      <c r="AW193" s="5">
        <f t="shared" si="101"/>
        <v>0</v>
      </c>
    </row>
    <row r="194" spans="1:49" x14ac:dyDescent="0.2">
      <c r="A194" s="5" t="s">
        <v>6</v>
      </c>
      <c r="B194" s="5" t="s">
        <v>123</v>
      </c>
      <c r="C194" s="5" t="s">
        <v>153</v>
      </c>
      <c r="D194" s="5" t="s">
        <v>22</v>
      </c>
      <c r="E194" s="5" t="s">
        <v>20</v>
      </c>
      <c r="F194" s="16">
        <v>45451</v>
      </c>
      <c r="G194" s="17">
        <v>0.66805555555555551</v>
      </c>
      <c r="H194" s="5" t="s">
        <v>200</v>
      </c>
      <c r="I194" s="5" t="s">
        <v>200</v>
      </c>
      <c r="J194" s="5" t="s">
        <v>200</v>
      </c>
      <c r="K194" s="5" t="s">
        <v>200</v>
      </c>
      <c r="L194" s="5" t="s">
        <v>199</v>
      </c>
      <c r="M194" s="5" t="s">
        <v>200</v>
      </c>
      <c r="N194" s="5" t="s">
        <v>200</v>
      </c>
      <c r="O194" s="5" t="s">
        <v>199</v>
      </c>
      <c r="P194" s="5" t="s">
        <v>200</v>
      </c>
      <c r="Q194" s="5" t="s">
        <v>198</v>
      </c>
      <c r="R194" s="5" t="s">
        <v>200</v>
      </c>
      <c r="S194" s="5" t="s">
        <v>200</v>
      </c>
      <c r="T194" s="5" t="s">
        <v>200</v>
      </c>
      <c r="U194" s="5" t="s">
        <v>200</v>
      </c>
      <c r="V194" s="5" t="s">
        <v>200</v>
      </c>
      <c r="W194" s="5" t="s">
        <v>200</v>
      </c>
      <c r="X194" s="6" t="s">
        <v>199</v>
      </c>
      <c r="Y194" s="6" t="s">
        <v>200</v>
      </c>
      <c r="Z194" s="5" t="s">
        <v>198</v>
      </c>
      <c r="AA194" s="5" t="s">
        <v>200</v>
      </c>
      <c r="AB194" s="5" t="s">
        <v>200</v>
      </c>
      <c r="AC194" s="5" t="s">
        <v>226</v>
      </c>
      <c r="AD194" s="5" t="s">
        <v>200</v>
      </c>
      <c r="AE194" s="5" t="s">
        <v>200</v>
      </c>
      <c r="AF194" s="5" t="s">
        <v>199</v>
      </c>
      <c r="AG194" s="5" t="s">
        <v>200</v>
      </c>
      <c r="AH194" s="5" t="s">
        <v>199</v>
      </c>
      <c r="AI194" s="6" t="s">
        <v>200</v>
      </c>
      <c r="AK194" s="30">
        <f t="shared" si="102"/>
        <v>2</v>
      </c>
      <c r="AL194" s="5">
        <f t="shared" si="103"/>
        <v>1</v>
      </c>
      <c r="AM194" s="5">
        <f t="shared" si="104"/>
        <v>2</v>
      </c>
      <c r="AN194" s="5">
        <f t="shared" si="105"/>
        <v>2</v>
      </c>
      <c r="AO194" s="5">
        <f t="shared" si="106"/>
        <v>2</v>
      </c>
      <c r="AP194" s="29">
        <f t="shared" si="107"/>
        <v>3</v>
      </c>
      <c r="AR194" s="5">
        <f t="shared" si="96"/>
        <v>7</v>
      </c>
      <c r="AS194" s="5">
        <f t="shared" si="97"/>
        <v>0</v>
      </c>
      <c r="AT194" s="5">
        <f t="shared" si="98"/>
        <v>7</v>
      </c>
      <c r="AU194" s="5">
        <f t="shared" si="99"/>
        <v>0</v>
      </c>
      <c r="AV194" s="5">
        <f t="shared" si="100"/>
        <v>6</v>
      </c>
      <c r="AW194" s="5">
        <f t="shared" si="101"/>
        <v>0</v>
      </c>
    </row>
    <row r="195" spans="1:49" x14ac:dyDescent="0.2">
      <c r="A195" s="5" t="s">
        <v>6</v>
      </c>
      <c r="B195" s="5" t="s">
        <v>116</v>
      </c>
      <c r="C195" s="5" t="s">
        <v>154</v>
      </c>
      <c r="D195" s="5" t="s">
        <v>22</v>
      </c>
      <c r="E195" s="5" t="s">
        <v>20</v>
      </c>
      <c r="F195" s="16">
        <v>45451</v>
      </c>
      <c r="G195" s="17">
        <v>0.67013888888888884</v>
      </c>
      <c r="H195" s="5" t="s">
        <v>199</v>
      </c>
      <c r="I195" s="5" t="s">
        <v>200</v>
      </c>
      <c r="J195" s="5" t="s">
        <v>200</v>
      </c>
      <c r="K195" s="5" t="s">
        <v>200</v>
      </c>
      <c r="L195" s="5" t="s">
        <v>199</v>
      </c>
      <c r="M195" s="5" t="s">
        <v>200</v>
      </c>
      <c r="N195" s="5" t="s">
        <v>200</v>
      </c>
      <c r="O195" s="5" t="s">
        <v>199</v>
      </c>
      <c r="P195" s="5" t="s">
        <v>200</v>
      </c>
      <c r="Q195" s="5" t="s">
        <v>198</v>
      </c>
      <c r="R195" s="5" t="s">
        <v>200</v>
      </c>
      <c r="S195" s="5" t="s">
        <v>200</v>
      </c>
      <c r="T195" s="5" t="s">
        <v>200</v>
      </c>
      <c r="U195" s="5" t="s">
        <v>200</v>
      </c>
      <c r="V195" s="5" t="s">
        <v>200</v>
      </c>
      <c r="W195" s="5" t="s">
        <v>200</v>
      </c>
      <c r="X195" s="6" t="s">
        <v>199</v>
      </c>
      <c r="Y195" s="6" t="s">
        <v>200</v>
      </c>
      <c r="Z195" s="5" t="s">
        <v>198</v>
      </c>
      <c r="AA195" s="5" t="s">
        <v>200</v>
      </c>
      <c r="AB195" s="5" t="s">
        <v>200</v>
      </c>
      <c r="AC195" s="5" t="s">
        <v>226</v>
      </c>
      <c r="AD195" s="5" t="s">
        <v>200</v>
      </c>
      <c r="AE195" s="5" t="s">
        <v>200</v>
      </c>
      <c r="AF195" s="5" t="s">
        <v>198</v>
      </c>
      <c r="AG195" s="5" t="s">
        <v>200</v>
      </c>
      <c r="AH195" s="5" t="s">
        <v>198</v>
      </c>
      <c r="AI195" s="6" t="s">
        <v>200</v>
      </c>
      <c r="AK195" s="30">
        <f t="shared" si="102"/>
        <v>3</v>
      </c>
      <c r="AL195" s="5">
        <f t="shared" si="103"/>
        <v>1</v>
      </c>
      <c r="AM195" s="5">
        <f t="shared" si="104"/>
        <v>0</v>
      </c>
      <c r="AN195" s="5">
        <f t="shared" si="105"/>
        <v>3</v>
      </c>
      <c r="AO195" s="5">
        <f t="shared" si="106"/>
        <v>2</v>
      </c>
      <c r="AP195" s="29">
        <f t="shared" si="107"/>
        <v>3</v>
      </c>
      <c r="AR195" s="5">
        <f t="shared" ref="AR195:AR212" si="108">COUNTIF(H195:P195, "not applicable")+COUNTIF(H195:P195, "not tested")</f>
        <v>6</v>
      </c>
      <c r="AS195" s="5">
        <f t="shared" ref="AS195:AS212" si="109">COUNTIF(H195:P195, "not in scope of tool")</f>
        <v>0</v>
      </c>
      <c r="AT195" s="5">
        <f t="shared" ref="AT195:AT212" si="110">COUNTIF(Q195:Y195, "not applicable")+COUNTIF(Q195:Y195, "not tested")</f>
        <v>7</v>
      </c>
      <c r="AU195" s="5">
        <f t="shared" ref="AU195:AU212" si="111">COUNTIF(Q195:Y195, "not in scope of tool")</f>
        <v>0</v>
      </c>
      <c r="AV195" s="5">
        <f t="shared" ref="AV195:AV212" si="112">COUNTIF(Z195:AB195, "not tested")+COUNTIF(AD195:AI195, "not tested")+COUNTIF(Z195:AB195, "not applicable")+COUNTIF(AD195:AI195, "not applicable")</f>
        <v>6</v>
      </c>
      <c r="AW195" s="5">
        <f t="shared" ref="AW195:AW212" si="113">COUNTIF(Z195:AB195, "not in scope of tool")+COUNTIF(AD195:AI195, "not in scope of tool")</f>
        <v>0</v>
      </c>
    </row>
    <row r="196" spans="1:49" x14ac:dyDescent="0.2">
      <c r="A196" s="5" t="s">
        <v>6</v>
      </c>
      <c r="B196" s="5" t="s">
        <v>114</v>
      </c>
      <c r="C196" s="5" t="s">
        <v>152</v>
      </c>
      <c r="D196" s="5" t="s">
        <v>22</v>
      </c>
      <c r="E196" s="5" t="s">
        <v>20</v>
      </c>
      <c r="F196" s="16">
        <v>45451</v>
      </c>
      <c r="G196" s="17">
        <v>0.68819444444444444</v>
      </c>
      <c r="H196" s="5" t="s">
        <v>198</v>
      </c>
      <c r="I196" s="5" t="s">
        <v>200</v>
      </c>
      <c r="J196" s="5" t="s">
        <v>200</v>
      </c>
      <c r="K196" s="5" t="s">
        <v>200</v>
      </c>
      <c r="L196" s="5" t="s">
        <v>199</v>
      </c>
      <c r="M196" s="5" t="s">
        <v>200</v>
      </c>
      <c r="N196" s="5" t="s">
        <v>200</v>
      </c>
      <c r="O196" s="5" t="s">
        <v>199</v>
      </c>
      <c r="P196" s="5" t="s">
        <v>200</v>
      </c>
      <c r="Q196" s="5" t="s">
        <v>198</v>
      </c>
      <c r="R196" s="5" t="s">
        <v>200</v>
      </c>
      <c r="S196" s="5" t="s">
        <v>200</v>
      </c>
      <c r="T196" s="5" t="s">
        <v>200</v>
      </c>
      <c r="U196" s="5" t="s">
        <v>200</v>
      </c>
      <c r="V196" s="5" t="s">
        <v>200</v>
      </c>
      <c r="W196" s="5" t="s">
        <v>200</v>
      </c>
      <c r="X196" s="6" t="s">
        <v>199</v>
      </c>
      <c r="Y196" s="6" t="s">
        <v>200</v>
      </c>
      <c r="Z196" s="5" t="s">
        <v>198</v>
      </c>
      <c r="AA196" s="5" t="s">
        <v>200</v>
      </c>
      <c r="AB196" s="5" t="s">
        <v>200</v>
      </c>
      <c r="AC196" s="5" t="s">
        <v>226</v>
      </c>
      <c r="AD196" s="5" t="s">
        <v>200</v>
      </c>
      <c r="AE196" s="5" t="s">
        <v>200</v>
      </c>
      <c r="AF196" s="5" t="s">
        <v>198</v>
      </c>
      <c r="AG196" s="5" t="s">
        <v>200</v>
      </c>
      <c r="AH196" s="5" t="s">
        <v>198</v>
      </c>
      <c r="AI196" s="6" t="s">
        <v>200</v>
      </c>
      <c r="AK196" s="30">
        <f t="shared" si="102"/>
        <v>2</v>
      </c>
      <c r="AL196" s="5">
        <f t="shared" si="103"/>
        <v>1</v>
      </c>
      <c r="AM196" s="5">
        <f t="shared" si="104"/>
        <v>0</v>
      </c>
      <c r="AN196" s="5">
        <f t="shared" si="105"/>
        <v>3</v>
      </c>
      <c r="AO196" s="5">
        <f t="shared" si="106"/>
        <v>2</v>
      </c>
      <c r="AP196" s="29">
        <f t="shared" si="107"/>
        <v>3</v>
      </c>
      <c r="AR196" s="5">
        <f t="shared" si="108"/>
        <v>6</v>
      </c>
      <c r="AS196" s="5">
        <f t="shared" si="109"/>
        <v>0</v>
      </c>
      <c r="AT196" s="5">
        <f t="shared" si="110"/>
        <v>7</v>
      </c>
      <c r="AU196" s="5">
        <f t="shared" si="111"/>
        <v>0</v>
      </c>
      <c r="AV196" s="5">
        <f t="shared" si="112"/>
        <v>6</v>
      </c>
      <c r="AW196" s="5">
        <f t="shared" si="113"/>
        <v>0</v>
      </c>
    </row>
    <row r="197" spans="1:49" x14ac:dyDescent="0.2">
      <c r="A197" s="22" t="s">
        <v>6</v>
      </c>
      <c r="B197" s="46" t="s">
        <v>12</v>
      </c>
      <c r="C197" s="46" t="s">
        <v>149</v>
      </c>
      <c r="D197" s="5" t="s">
        <v>17</v>
      </c>
      <c r="E197" s="5" t="s">
        <v>19</v>
      </c>
      <c r="F197" s="16">
        <v>45451</v>
      </c>
      <c r="G197" s="17">
        <v>0.60624999999999996</v>
      </c>
      <c r="H197" s="5" t="s">
        <v>199</v>
      </c>
      <c r="I197" s="5" t="s">
        <v>200</v>
      </c>
      <c r="J197" s="5" t="s">
        <v>198</v>
      </c>
      <c r="K197" s="5" t="s">
        <v>200</v>
      </c>
      <c r="L197" s="5" t="s">
        <v>200</v>
      </c>
      <c r="M197" s="5" t="s">
        <v>200</v>
      </c>
      <c r="N197" s="5" t="s">
        <v>200</v>
      </c>
      <c r="O197" s="5" t="s">
        <v>200</v>
      </c>
      <c r="P197" s="5" t="s">
        <v>200</v>
      </c>
      <c r="Q197" s="5" t="s">
        <v>198</v>
      </c>
      <c r="R197" s="5" t="s">
        <v>200</v>
      </c>
      <c r="S197" s="5" t="s">
        <v>200</v>
      </c>
      <c r="T197" s="5" t="s">
        <v>200</v>
      </c>
      <c r="U197" s="5" t="s">
        <v>200</v>
      </c>
      <c r="V197" s="5" t="s">
        <v>200</v>
      </c>
      <c r="W197" s="5" t="s">
        <v>200</v>
      </c>
      <c r="X197" s="6" t="s">
        <v>199</v>
      </c>
      <c r="Y197" s="6" t="s">
        <v>200</v>
      </c>
      <c r="Z197" s="5" t="s">
        <v>198</v>
      </c>
      <c r="AA197" s="5" t="s">
        <v>200</v>
      </c>
      <c r="AB197" s="5" t="s">
        <v>200</v>
      </c>
      <c r="AC197" s="5" t="s">
        <v>226</v>
      </c>
      <c r="AD197" s="5" t="s">
        <v>200</v>
      </c>
      <c r="AE197" s="5" t="s">
        <v>200</v>
      </c>
      <c r="AF197" s="5" t="s">
        <v>198</v>
      </c>
      <c r="AG197" s="5" t="s">
        <v>200</v>
      </c>
      <c r="AH197" s="5" t="s">
        <v>199</v>
      </c>
      <c r="AI197" s="6" t="s">
        <v>200</v>
      </c>
      <c r="AK197" s="30">
        <f t="shared" si="102"/>
        <v>1</v>
      </c>
      <c r="AL197" s="5">
        <f t="shared" si="103"/>
        <v>1</v>
      </c>
      <c r="AM197" s="5">
        <f t="shared" si="104"/>
        <v>1</v>
      </c>
      <c r="AN197" s="5">
        <f t="shared" si="105"/>
        <v>2</v>
      </c>
      <c r="AO197" s="5">
        <f t="shared" si="106"/>
        <v>2</v>
      </c>
      <c r="AP197" s="29">
        <f t="shared" si="107"/>
        <v>3</v>
      </c>
      <c r="AR197" s="5">
        <f t="shared" si="108"/>
        <v>7</v>
      </c>
      <c r="AS197" s="5">
        <f t="shared" si="109"/>
        <v>0</v>
      </c>
      <c r="AT197" s="5">
        <f t="shared" si="110"/>
        <v>7</v>
      </c>
      <c r="AU197" s="5">
        <f t="shared" si="111"/>
        <v>0</v>
      </c>
      <c r="AV197" s="5">
        <f t="shared" si="112"/>
        <v>6</v>
      </c>
      <c r="AW197" s="5">
        <f t="shared" si="113"/>
        <v>0</v>
      </c>
    </row>
    <row r="198" spans="1:49" x14ac:dyDescent="0.2">
      <c r="A198" s="49" t="s">
        <v>6</v>
      </c>
      <c r="B198" s="50" t="s">
        <v>11</v>
      </c>
      <c r="C198" s="50" t="s">
        <v>148</v>
      </c>
      <c r="D198" s="5" t="s">
        <v>17</v>
      </c>
      <c r="E198" s="5" t="s">
        <v>19</v>
      </c>
      <c r="F198" s="16">
        <v>45451</v>
      </c>
      <c r="G198" s="17">
        <v>0.625</v>
      </c>
      <c r="H198" s="5" t="s">
        <v>199</v>
      </c>
      <c r="I198" s="5" t="s">
        <v>200</v>
      </c>
      <c r="J198" s="5" t="s">
        <v>198</v>
      </c>
      <c r="K198" s="5" t="s">
        <v>200</v>
      </c>
      <c r="L198" s="5" t="s">
        <v>200</v>
      </c>
      <c r="M198" s="5" t="s">
        <v>200</v>
      </c>
      <c r="N198" s="5" t="s">
        <v>200</v>
      </c>
      <c r="O198" s="5" t="s">
        <v>200</v>
      </c>
      <c r="P198" s="5" t="s">
        <v>200</v>
      </c>
      <c r="Q198" s="5" t="s">
        <v>198</v>
      </c>
      <c r="R198" s="5" t="s">
        <v>200</v>
      </c>
      <c r="S198" s="5" t="s">
        <v>200</v>
      </c>
      <c r="T198" s="5" t="s">
        <v>200</v>
      </c>
      <c r="U198" s="5" t="s">
        <v>200</v>
      </c>
      <c r="V198" s="5" t="s">
        <v>200</v>
      </c>
      <c r="W198" s="5" t="s">
        <v>200</v>
      </c>
      <c r="X198" s="6" t="s">
        <v>199</v>
      </c>
      <c r="Y198" s="6" t="s">
        <v>200</v>
      </c>
      <c r="Z198" s="5" t="s">
        <v>198</v>
      </c>
      <c r="AA198" s="5" t="s">
        <v>200</v>
      </c>
      <c r="AB198" s="5" t="s">
        <v>200</v>
      </c>
      <c r="AC198" s="5" t="s">
        <v>226</v>
      </c>
      <c r="AD198" s="5" t="s">
        <v>200</v>
      </c>
      <c r="AE198" s="5" t="s">
        <v>200</v>
      </c>
      <c r="AF198" s="5" t="s">
        <v>199</v>
      </c>
      <c r="AG198" s="5" t="s">
        <v>200</v>
      </c>
      <c r="AH198" s="5" t="s">
        <v>199</v>
      </c>
      <c r="AI198" s="6" t="s">
        <v>200</v>
      </c>
      <c r="AK198" s="30">
        <f t="shared" si="102"/>
        <v>1</v>
      </c>
      <c r="AL198" s="5">
        <f t="shared" si="103"/>
        <v>1</v>
      </c>
      <c r="AM198" s="5">
        <f t="shared" si="104"/>
        <v>2</v>
      </c>
      <c r="AN198" s="5">
        <f t="shared" si="105"/>
        <v>2</v>
      </c>
      <c r="AO198" s="5">
        <f t="shared" si="106"/>
        <v>2</v>
      </c>
      <c r="AP198" s="29">
        <f t="shared" si="107"/>
        <v>3</v>
      </c>
      <c r="AR198" s="5">
        <f t="shared" si="108"/>
        <v>7</v>
      </c>
      <c r="AS198" s="5">
        <f t="shared" si="109"/>
        <v>0</v>
      </c>
      <c r="AT198" s="5">
        <f t="shared" si="110"/>
        <v>7</v>
      </c>
      <c r="AU198" s="5">
        <f t="shared" si="111"/>
        <v>0</v>
      </c>
      <c r="AV198" s="5">
        <f t="shared" si="112"/>
        <v>6</v>
      </c>
      <c r="AW198" s="5">
        <f t="shared" si="113"/>
        <v>0</v>
      </c>
    </row>
    <row r="199" spans="1:49" x14ac:dyDescent="0.2">
      <c r="A199" s="49" t="s">
        <v>6</v>
      </c>
      <c r="B199" s="50" t="s">
        <v>121</v>
      </c>
      <c r="C199" s="50" t="s">
        <v>150</v>
      </c>
      <c r="D199" s="5" t="s">
        <v>17</v>
      </c>
      <c r="E199" s="5" t="s">
        <v>19</v>
      </c>
      <c r="F199" s="16">
        <v>45451</v>
      </c>
      <c r="G199" s="17">
        <v>0.63749999999999996</v>
      </c>
      <c r="H199" s="5" t="s">
        <v>199</v>
      </c>
      <c r="I199" s="5" t="s">
        <v>200</v>
      </c>
      <c r="J199" s="5" t="s">
        <v>199</v>
      </c>
      <c r="K199" s="5" t="s">
        <v>200</v>
      </c>
      <c r="L199" s="5" t="s">
        <v>200</v>
      </c>
      <c r="M199" s="5" t="s">
        <v>200</v>
      </c>
      <c r="N199" s="5" t="s">
        <v>200</v>
      </c>
      <c r="O199" s="5" t="s">
        <v>200</v>
      </c>
      <c r="P199" s="5" t="s">
        <v>200</v>
      </c>
      <c r="Q199" s="5" t="s">
        <v>199</v>
      </c>
      <c r="R199" s="5" t="s">
        <v>200</v>
      </c>
      <c r="S199" s="5" t="s">
        <v>200</v>
      </c>
      <c r="T199" s="5" t="s">
        <v>200</v>
      </c>
      <c r="U199" s="5" t="s">
        <v>200</v>
      </c>
      <c r="V199" s="5" t="s">
        <v>200</v>
      </c>
      <c r="W199" s="5" t="s">
        <v>200</v>
      </c>
      <c r="X199" s="6" t="s">
        <v>198</v>
      </c>
      <c r="Y199" s="6" t="s">
        <v>200</v>
      </c>
      <c r="Z199" s="5" t="s">
        <v>198</v>
      </c>
      <c r="AA199" s="5" t="s">
        <v>200</v>
      </c>
      <c r="AB199" s="5" t="s">
        <v>200</v>
      </c>
      <c r="AC199" s="5" t="s">
        <v>226</v>
      </c>
      <c r="AD199" s="5" t="s">
        <v>200</v>
      </c>
      <c r="AE199" s="5" t="s">
        <v>200</v>
      </c>
      <c r="AF199" s="5" t="s">
        <v>198</v>
      </c>
      <c r="AG199" s="5" t="s">
        <v>200</v>
      </c>
      <c r="AH199" s="5" t="s">
        <v>199</v>
      </c>
      <c r="AI199" s="6" t="s">
        <v>200</v>
      </c>
      <c r="AK199" s="30">
        <f t="shared" si="102"/>
        <v>2</v>
      </c>
      <c r="AL199" s="5">
        <f t="shared" si="103"/>
        <v>1</v>
      </c>
      <c r="AM199" s="5">
        <f t="shared" si="104"/>
        <v>1</v>
      </c>
      <c r="AN199" s="5">
        <f t="shared" si="105"/>
        <v>2</v>
      </c>
      <c r="AO199" s="5">
        <f t="shared" si="106"/>
        <v>2</v>
      </c>
      <c r="AP199" s="29">
        <f t="shared" si="107"/>
        <v>3</v>
      </c>
      <c r="AR199" s="5">
        <f t="shared" si="108"/>
        <v>7</v>
      </c>
      <c r="AS199" s="5">
        <f t="shared" si="109"/>
        <v>0</v>
      </c>
      <c r="AT199" s="5">
        <f t="shared" si="110"/>
        <v>7</v>
      </c>
      <c r="AU199" s="5">
        <f t="shared" si="111"/>
        <v>0</v>
      </c>
      <c r="AV199" s="5">
        <f t="shared" si="112"/>
        <v>6</v>
      </c>
      <c r="AW199" s="5">
        <f t="shared" si="113"/>
        <v>0</v>
      </c>
    </row>
    <row r="200" spans="1:49" x14ac:dyDescent="0.2">
      <c r="A200" s="49" t="s">
        <v>6</v>
      </c>
      <c r="B200" s="50" t="s">
        <v>121</v>
      </c>
      <c r="C200" s="50" t="s">
        <v>151</v>
      </c>
      <c r="D200" s="5" t="s">
        <v>17</v>
      </c>
      <c r="E200" s="5" t="s">
        <v>19</v>
      </c>
      <c r="F200" s="16">
        <v>45451</v>
      </c>
      <c r="G200" s="17">
        <v>0.65</v>
      </c>
      <c r="H200" s="5" t="s">
        <v>199</v>
      </c>
      <c r="I200" s="5" t="s">
        <v>200</v>
      </c>
      <c r="J200" s="5" t="s">
        <v>198</v>
      </c>
      <c r="K200" s="5" t="s">
        <v>200</v>
      </c>
      <c r="L200" s="5" t="s">
        <v>200</v>
      </c>
      <c r="M200" s="5" t="s">
        <v>200</v>
      </c>
      <c r="N200" s="5" t="s">
        <v>200</v>
      </c>
      <c r="O200" s="5" t="s">
        <v>200</v>
      </c>
      <c r="P200" s="5" t="s">
        <v>200</v>
      </c>
      <c r="Q200" s="5" t="s">
        <v>198</v>
      </c>
      <c r="R200" s="5" t="s">
        <v>200</v>
      </c>
      <c r="S200" s="5" t="s">
        <v>200</v>
      </c>
      <c r="T200" s="5" t="s">
        <v>200</v>
      </c>
      <c r="U200" s="5" t="s">
        <v>200</v>
      </c>
      <c r="V200" s="5" t="s">
        <v>200</v>
      </c>
      <c r="W200" s="5" t="s">
        <v>200</v>
      </c>
      <c r="X200" s="6" t="s">
        <v>199</v>
      </c>
      <c r="Y200" s="6" t="s">
        <v>200</v>
      </c>
      <c r="Z200" s="5" t="s">
        <v>198</v>
      </c>
      <c r="AA200" s="5" t="s">
        <v>200</v>
      </c>
      <c r="AB200" s="5" t="s">
        <v>200</v>
      </c>
      <c r="AC200" s="5" t="s">
        <v>226</v>
      </c>
      <c r="AD200" s="5" t="s">
        <v>200</v>
      </c>
      <c r="AE200" s="5" t="s">
        <v>200</v>
      </c>
      <c r="AF200" s="5" t="s">
        <v>199</v>
      </c>
      <c r="AG200" s="5" t="s">
        <v>200</v>
      </c>
      <c r="AH200" s="5" t="s">
        <v>199</v>
      </c>
      <c r="AI200" s="6" t="s">
        <v>200</v>
      </c>
      <c r="AK200" s="30">
        <f t="shared" ref="AK200:AK212" si="114">COUNTIF(H200:P200, "pass")</f>
        <v>1</v>
      </c>
      <c r="AL200" s="5">
        <f t="shared" ref="AL200:AL212" si="115">COUNTIF(Q200:Y200, "pass")</f>
        <v>1</v>
      </c>
      <c r="AM200" s="5">
        <f t="shared" ref="AM200:AM212" si="116">COUNTIF(Z200:AB200, "pass")+COUNTIF(AD200:AI200, "pass")</f>
        <v>2</v>
      </c>
      <c r="AN200" s="5">
        <f t="shared" ref="AN200:AN212" si="117">COUNTIF(H200:P200, "pass")+COUNTIF(H200:P200, "fail")</f>
        <v>2</v>
      </c>
      <c r="AO200" s="5">
        <f t="shared" ref="AO200:AO212" si="118">COUNTIF(Q200:Y200, "pass")+COUNTIF(Q200:Y200, "fail")</f>
        <v>2</v>
      </c>
      <c r="AP200" s="29">
        <f t="shared" ref="AP200:AP212" si="119">COUNTIF(Z200:AB200, "pass")+COUNTIF(AD200:AI200, "pass")+COUNTIF(Z200:AB200, "fail")+COUNTIF(AD200:AI200, "fail")</f>
        <v>3</v>
      </c>
      <c r="AR200" s="5">
        <f t="shared" si="108"/>
        <v>7</v>
      </c>
      <c r="AS200" s="5">
        <f t="shared" si="109"/>
        <v>0</v>
      </c>
      <c r="AT200" s="5">
        <f t="shared" si="110"/>
        <v>7</v>
      </c>
      <c r="AU200" s="5">
        <f t="shared" si="111"/>
        <v>0</v>
      </c>
      <c r="AV200" s="5">
        <f t="shared" si="112"/>
        <v>6</v>
      </c>
      <c r="AW200" s="5">
        <f t="shared" si="113"/>
        <v>0</v>
      </c>
    </row>
    <row r="201" spans="1:49" x14ac:dyDescent="0.2">
      <c r="A201" s="49" t="s">
        <v>6</v>
      </c>
      <c r="B201" s="50" t="s">
        <v>115</v>
      </c>
      <c r="C201" s="50" t="s">
        <v>7</v>
      </c>
      <c r="D201" s="5" t="s">
        <v>17</v>
      </c>
      <c r="E201" s="5" t="s">
        <v>19</v>
      </c>
      <c r="F201" s="16">
        <v>45451</v>
      </c>
      <c r="G201" s="17">
        <v>0.65902777777777777</v>
      </c>
      <c r="H201" s="5" t="s">
        <v>199</v>
      </c>
      <c r="I201" s="5" t="s">
        <v>200</v>
      </c>
      <c r="J201" s="5" t="s">
        <v>199</v>
      </c>
      <c r="K201" s="5" t="s">
        <v>200</v>
      </c>
      <c r="L201" s="5" t="s">
        <v>200</v>
      </c>
      <c r="M201" s="5" t="s">
        <v>200</v>
      </c>
      <c r="N201" s="5" t="s">
        <v>200</v>
      </c>
      <c r="O201" s="5" t="s">
        <v>200</v>
      </c>
      <c r="P201" s="5" t="s">
        <v>200</v>
      </c>
      <c r="Q201" s="5" t="s">
        <v>199</v>
      </c>
      <c r="R201" s="5" t="s">
        <v>200</v>
      </c>
      <c r="S201" s="5" t="s">
        <v>200</v>
      </c>
      <c r="T201" s="5" t="s">
        <v>200</v>
      </c>
      <c r="U201" s="5" t="s">
        <v>200</v>
      </c>
      <c r="V201" s="5" t="s">
        <v>200</v>
      </c>
      <c r="W201" s="5" t="s">
        <v>200</v>
      </c>
      <c r="X201" s="6" t="s">
        <v>199</v>
      </c>
      <c r="Y201" s="6" t="s">
        <v>200</v>
      </c>
      <c r="Z201" s="5" t="s">
        <v>198</v>
      </c>
      <c r="AA201" s="5" t="s">
        <v>200</v>
      </c>
      <c r="AB201" s="5" t="s">
        <v>200</v>
      </c>
      <c r="AC201" s="5" t="s">
        <v>226</v>
      </c>
      <c r="AD201" s="5" t="s">
        <v>200</v>
      </c>
      <c r="AE201" s="5" t="s">
        <v>200</v>
      </c>
      <c r="AF201" s="5" t="s">
        <v>198</v>
      </c>
      <c r="AG201" s="5" t="s">
        <v>200</v>
      </c>
      <c r="AH201" s="5" t="s">
        <v>199</v>
      </c>
      <c r="AI201" s="6" t="s">
        <v>200</v>
      </c>
      <c r="AK201" s="30">
        <f t="shared" si="114"/>
        <v>2</v>
      </c>
      <c r="AL201" s="5">
        <f t="shared" si="115"/>
        <v>2</v>
      </c>
      <c r="AM201" s="5">
        <f t="shared" si="116"/>
        <v>1</v>
      </c>
      <c r="AN201" s="5">
        <f t="shared" si="117"/>
        <v>2</v>
      </c>
      <c r="AO201" s="5">
        <f t="shared" si="118"/>
        <v>2</v>
      </c>
      <c r="AP201" s="29">
        <f t="shared" si="119"/>
        <v>3</v>
      </c>
      <c r="AR201" s="5">
        <f t="shared" si="108"/>
        <v>7</v>
      </c>
      <c r="AS201" s="5">
        <f t="shared" si="109"/>
        <v>0</v>
      </c>
      <c r="AT201" s="5">
        <f t="shared" si="110"/>
        <v>7</v>
      </c>
      <c r="AU201" s="5">
        <f t="shared" si="111"/>
        <v>0</v>
      </c>
      <c r="AV201" s="5">
        <f t="shared" si="112"/>
        <v>6</v>
      </c>
      <c r="AW201" s="5">
        <f t="shared" si="113"/>
        <v>0</v>
      </c>
    </row>
    <row r="202" spans="1:49" x14ac:dyDescent="0.2">
      <c r="A202" s="49" t="s">
        <v>6</v>
      </c>
      <c r="B202" s="50" t="s">
        <v>123</v>
      </c>
      <c r="C202" s="50" t="s">
        <v>153</v>
      </c>
      <c r="D202" s="5" t="s">
        <v>17</v>
      </c>
      <c r="E202" s="5" t="s">
        <v>19</v>
      </c>
      <c r="F202" s="16">
        <v>45451</v>
      </c>
      <c r="G202" s="17">
        <v>0.66666666666666663</v>
      </c>
      <c r="H202" s="5" t="s">
        <v>199</v>
      </c>
      <c r="I202" s="5" t="s">
        <v>200</v>
      </c>
      <c r="J202" s="5" t="s">
        <v>198</v>
      </c>
      <c r="K202" s="5" t="s">
        <v>200</v>
      </c>
      <c r="L202" s="5" t="s">
        <v>200</v>
      </c>
      <c r="M202" s="5" t="s">
        <v>200</v>
      </c>
      <c r="N202" s="5" t="s">
        <v>200</v>
      </c>
      <c r="O202" s="5" t="s">
        <v>200</v>
      </c>
      <c r="P202" s="5" t="s">
        <v>200</v>
      </c>
      <c r="Q202" s="5" t="s">
        <v>199</v>
      </c>
      <c r="R202" s="5" t="s">
        <v>200</v>
      </c>
      <c r="S202" s="5" t="s">
        <v>200</v>
      </c>
      <c r="T202" s="5" t="s">
        <v>200</v>
      </c>
      <c r="U202" s="5" t="s">
        <v>200</v>
      </c>
      <c r="V202" s="5" t="s">
        <v>200</v>
      </c>
      <c r="W202" s="5" t="s">
        <v>200</v>
      </c>
      <c r="X202" s="6" t="s">
        <v>199</v>
      </c>
      <c r="Y202" s="6" t="s">
        <v>200</v>
      </c>
      <c r="Z202" s="5" t="s">
        <v>198</v>
      </c>
      <c r="AA202" s="5" t="s">
        <v>200</v>
      </c>
      <c r="AB202" s="5" t="s">
        <v>200</v>
      </c>
      <c r="AC202" s="5" t="s">
        <v>226</v>
      </c>
      <c r="AD202" s="5" t="s">
        <v>200</v>
      </c>
      <c r="AE202" s="5" t="s">
        <v>200</v>
      </c>
      <c r="AF202" s="5" t="s">
        <v>199</v>
      </c>
      <c r="AG202" s="5" t="s">
        <v>200</v>
      </c>
      <c r="AH202" s="5" t="s">
        <v>199</v>
      </c>
      <c r="AI202" s="6" t="s">
        <v>200</v>
      </c>
      <c r="AK202" s="30">
        <f t="shared" si="114"/>
        <v>1</v>
      </c>
      <c r="AL202" s="5">
        <f t="shared" si="115"/>
        <v>2</v>
      </c>
      <c r="AM202" s="5">
        <f t="shared" si="116"/>
        <v>2</v>
      </c>
      <c r="AN202" s="5">
        <f t="shared" si="117"/>
        <v>2</v>
      </c>
      <c r="AO202" s="5">
        <f t="shared" si="118"/>
        <v>2</v>
      </c>
      <c r="AP202" s="29">
        <f t="shared" si="119"/>
        <v>3</v>
      </c>
      <c r="AR202" s="5">
        <f t="shared" si="108"/>
        <v>7</v>
      </c>
      <c r="AS202" s="5">
        <f t="shared" si="109"/>
        <v>0</v>
      </c>
      <c r="AT202" s="5">
        <f t="shared" si="110"/>
        <v>7</v>
      </c>
      <c r="AU202" s="5">
        <f t="shared" si="111"/>
        <v>0</v>
      </c>
      <c r="AV202" s="5">
        <f t="shared" si="112"/>
        <v>6</v>
      </c>
      <c r="AW202" s="5">
        <f t="shared" si="113"/>
        <v>0</v>
      </c>
    </row>
    <row r="203" spans="1:49" x14ac:dyDescent="0.2">
      <c r="A203" s="49" t="s">
        <v>6</v>
      </c>
      <c r="B203" s="50" t="s">
        <v>116</v>
      </c>
      <c r="C203" s="50" t="s">
        <v>154</v>
      </c>
      <c r="D203" s="5" t="s">
        <v>17</v>
      </c>
      <c r="E203" s="5" t="s">
        <v>19</v>
      </c>
      <c r="F203" s="16">
        <v>45451</v>
      </c>
      <c r="G203" s="17">
        <v>0.67222222222222228</v>
      </c>
      <c r="H203" s="5" t="s">
        <v>199</v>
      </c>
      <c r="I203" s="5" t="s">
        <v>200</v>
      </c>
      <c r="J203" s="5" t="s">
        <v>199</v>
      </c>
      <c r="K203" s="5" t="s">
        <v>200</v>
      </c>
      <c r="L203" s="5" t="s">
        <v>200</v>
      </c>
      <c r="M203" s="5" t="s">
        <v>200</v>
      </c>
      <c r="N203" s="5" t="s">
        <v>200</v>
      </c>
      <c r="O203" s="5" t="s">
        <v>200</v>
      </c>
      <c r="P203" s="5" t="s">
        <v>200</v>
      </c>
      <c r="Q203" s="5" t="s">
        <v>199</v>
      </c>
      <c r="R203" s="5" t="s">
        <v>200</v>
      </c>
      <c r="S203" s="5" t="s">
        <v>200</v>
      </c>
      <c r="T203" s="5" t="s">
        <v>200</v>
      </c>
      <c r="U203" s="5" t="s">
        <v>200</v>
      </c>
      <c r="V203" s="5" t="s">
        <v>200</v>
      </c>
      <c r="W203" s="5" t="s">
        <v>200</v>
      </c>
      <c r="X203" s="6" t="s">
        <v>199</v>
      </c>
      <c r="Y203" s="6" t="s">
        <v>200</v>
      </c>
      <c r="Z203" s="5" t="s">
        <v>198</v>
      </c>
      <c r="AA203" s="5" t="s">
        <v>200</v>
      </c>
      <c r="AB203" s="5" t="s">
        <v>200</v>
      </c>
      <c r="AC203" s="5" t="s">
        <v>226</v>
      </c>
      <c r="AD203" s="5" t="s">
        <v>200</v>
      </c>
      <c r="AE203" s="5" t="s">
        <v>200</v>
      </c>
      <c r="AF203" s="5" t="s">
        <v>198</v>
      </c>
      <c r="AG203" s="5" t="s">
        <v>200</v>
      </c>
      <c r="AH203" s="5" t="s">
        <v>199</v>
      </c>
      <c r="AI203" s="6" t="s">
        <v>200</v>
      </c>
      <c r="AK203" s="30">
        <f t="shared" si="114"/>
        <v>2</v>
      </c>
      <c r="AL203" s="5">
        <f t="shared" si="115"/>
        <v>2</v>
      </c>
      <c r="AM203" s="5">
        <f t="shared" si="116"/>
        <v>1</v>
      </c>
      <c r="AN203" s="5">
        <f t="shared" si="117"/>
        <v>2</v>
      </c>
      <c r="AO203" s="5">
        <f t="shared" si="118"/>
        <v>2</v>
      </c>
      <c r="AP203" s="29">
        <f t="shared" si="119"/>
        <v>3</v>
      </c>
      <c r="AR203" s="5">
        <f t="shared" si="108"/>
        <v>7</v>
      </c>
      <c r="AS203" s="5">
        <f t="shared" si="109"/>
        <v>0</v>
      </c>
      <c r="AT203" s="5">
        <f t="shared" si="110"/>
        <v>7</v>
      </c>
      <c r="AU203" s="5">
        <f t="shared" si="111"/>
        <v>0</v>
      </c>
      <c r="AV203" s="5">
        <f t="shared" si="112"/>
        <v>6</v>
      </c>
      <c r="AW203" s="5">
        <f t="shared" si="113"/>
        <v>0</v>
      </c>
    </row>
    <row r="204" spans="1:49" x14ac:dyDescent="0.2">
      <c r="A204" s="49" t="s">
        <v>6</v>
      </c>
      <c r="B204" s="50" t="s">
        <v>114</v>
      </c>
      <c r="C204" s="50" t="s">
        <v>152</v>
      </c>
      <c r="D204" s="5" t="s">
        <v>17</v>
      </c>
      <c r="E204" s="5" t="s">
        <v>19</v>
      </c>
      <c r="F204" s="16">
        <v>45451</v>
      </c>
      <c r="G204" s="17">
        <v>0.68611111111111112</v>
      </c>
      <c r="H204" s="5" t="s">
        <v>198</v>
      </c>
      <c r="I204" s="5" t="s">
        <v>200</v>
      </c>
      <c r="J204" s="5" t="s">
        <v>198</v>
      </c>
      <c r="K204" s="5" t="s">
        <v>200</v>
      </c>
      <c r="L204" s="5" t="s">
        <v>200</v>
      </c>
      <c r="M204" s="5" t="s">
        <v>200</v>
      </c>
      <c r="N204" s="5" t="s">
        <v>200</v>
      </c>
      <c r="O204" s="5" t="s">
        <v>200</v>
      </c>
      <c r="P204" s="5" t="s">
        <v>200</v>
      </c>
      <c r="Q204" s="5" t="s">
        <v>198</v>
      </c>
      <c r="R204" s="5" t="s">
        <v>200</v>
      </c>
      <c r="S204" s="5" t="s">
        <v>200</v>
      </c>
      <c r="T204" s="5" t="s">
        <v>200</v>
      </c>
      <c r="U204" s="5" t="s">
        <v>200</v>
      </c>
      <c r="V204" s="5" t="s">
        <v>200</v>
      </c>
      <c r="W204" s="5" t="s">
        <v>200</v>
      </c>
      <c r="X204" s="6" t="s">
        <v>199</v>
      </c>
      <c r="Y204" s="6" t="s">
        <v>200</v>
      </c>
      <c r="Z204" s="5" t="s">
        <v>198</v>
      </c>
      <c r="AA204" s="5" t="s">
        <v>200</v>
      </c>
      <c r="AB204" s="5" t="s">
        <v>200</v>
      </c>
      <c r="AC204" s="5" t="s">
        <v>226</v>
      </c>
      <c r="AD204" s="5" t="s">
        <v>200</v>
      </c>
      <c r="AE204" s="5" t="s">
        <v>200</v>
      </c>
      <c r="AF204" s="5" t="s">
        <v>198</v>
      </c>
      <c r="AG204" s="5" t="s">
        <v>200</v>
      </c>
      <c r="AH204" s="5" t="s">
        <v>198</v>
      </c>
      <c r="AI204" s="6" t="s">
        <v>200</v>
      </c>
      <c r="AK204" s="30">
        <f t="shared" si="114"/>
        <v>0</v>
      </c>
      <c r="AL204" s="5">
        <f t="shared" si="115"/>
        <v>1</v>
      </c>
      <c r="AM204" s="5">
        <f t="shared" si="116"/>
        <v>0</v>
      </c>
      <c r="AN204" s="5">
        <f t="shared" si="117"/>
        <v>2</v>
      </c>
      <c r="AO204" s="5">
        <f t="shared" si="118"/>
        <v>2</v>
      </c>
      <c r="AP204" s="29">
        <f t="shared" si="119"/>
        <v>3</v>
      </c>
      <c r="AR204" s="5">
        <f t="shared" si="108"/>
        <v>7</v>
      </c>
      <c r="AS204" s="5">
        <f t="shared" si="109"/>
        <v>0</v>
      </c>
      <c r="AT204" s="5">
        <f t="shared" si="110"/>
        <v>7</v>
      </c>
      <c r="AU204" s="5">
        <f t="shared" si="111"/>
        <v>0</v>
      </c>
      <c r="AV204" s="5">
        <f t="shared" si="112"/>
        <v>6</v>
      </c>
      <c r="AW204" s="5">
        <f t="shared" si="113"/>
        <v>0</v>
      </c>
    </row>
    <row r="205" spans="1:49" x14ac:dyDescent="0.2">
      <c r="A205" s="22" t="s">
        <v>6</v>
      </c>
      <c r="B205" s="46" t="s">
        <v>12</v>
      </c>
      <c r="C205" s="46" t="s">
        <v>149</v>
      </c>
      <c r="D205" s="5" t="s">
        <v>187</v>
      </c>
      <c r="E205" s="5" t="s">
        <v>188</v>
      </c>
      <c r="F205" s="16">
        <v>45451</v>
      </c>
      <c r="G205" s="17">
        <v>0.60902777777777772</v>
      </c>
      <c r="H205" s="5" t="s">
        <v>198</v>
      </c>
      <c r="I205" s="5" t="s">
        <v>200</v>
      </c>
      <c r="J205" s="5" t="s">
        <v>199</v>
      </c>
      <c r="K205" s="5" t="s">
        <v>169</v>
      </c>
      <c r="L205" s="5" t="s">
        <v>199</v>
      </c>
      <c r="M205" s="5" t="s">
        <v>199</v>
      </c>
      <c r="N205" s="5" t="s">
        <v>198</v>
      </c>
      <c r="O205" s="5" t="s">
        <v>199</v>
      </c>
      <c r="P205" s="5" t="s">
        <v>169</v>
      </c>
      <c r="Q205" s="5" t="s">
        <v>198</v>
      </c>
      <c r="R205" s="5" t="s">
        <v>169</v>
      </c>
      <c r="S205" s="5" t="s">
        <v>169</v>
      </c>
      <c r="T205" s="5" t="s">
        <v>169</v>
      </c>
      <c r="U205" s="5" t="s">
        <v>199</v>
      </c>
      <c r="V205" s="5" t="s">
        <v>200</v>
      </c>
      <c r="W205" s="5" t="s">
        <v>199</v>
      </c>
      <c r="X205" s="6" t="s">
        <v>199</v>
      </c>
      <c r="Y205" s="6" t="s">
        <v>200</v>
      </c>
      <c r="Z205" s="5" t="s">
        <v>198</v>
      </c>
      <c r="AA205" s="5" t="s">
        <v>198</v>
      </c>
      <c r="AB205" s="5" t="s">
        <v>200</v>
      </c>
      <c r="AC205" s="5" t="s">
        <v>226</v>
      </c>
      <c r="AD205" s="5" t="s">
        <v>169</v>
      </c>
      <c r="AE205" s="5" t="s">
        <v>169</v>
      </c>
      <c r="AF205" s="5" t="s">
        <v>198</v>
      </c>
      <c r="AG205" s="5" t="s">
        <v>199</v>
      </c>
      <c r="AH205" s="5" t="s">
        <v>198</v>
      </c>
      <c r="AI205" s="6" t="s">
        <v>198</v>
      </c>
      <c r="AK205" s="30">
        <f t="shared" si="114"/>
        <v>4</v>
      </c>
      <c r="AL205" s="5">
        <f t="shared" si="115"/>
        <v>3</v>
      </c>
      <c r="AM205" s="5">
        <f t="shared" si="116"/>
        <v>1</v>
      </c>
      <c r="AN205" s="5">
        <f t="shared" si="117"/>
        <v>6</v>
      </c>
      <c r="AO205" s="5">
        <f t="shared" si="118"/>
        <v>4</v>
      </c>
      <c r="AP205" s="29">
        <f t="shared" si="119"/>
        <v>6</v>
      </c>
      <c r="AR205" s="5">
        <f t="shared" si="108"/>
        <v>3</v>
      </c>
      <c r="AS205" s="5">
        <f t="shared" si="109"/>
        <v>0</v>
      </c>
      <c r="AT205" s="5">
        <f t="shared" si="110"/>
        <v>5</v>
      </c>
      <c r="AU205" s="5">
        <f t="shared" si="111"/>
        <v>0</v>
      </c>
      <c r="AV205" s="5">
        <f t="shared" si="112"/>
        <v>3</v>
      </c>
      <c r="AW205" s="5">
        <f t="shared" si="113"/>
        <v>0</v>
      </c>
    </row>
    <row r="206" spans="1:49" x14ac:dyDescent="0.2">
      <c r="A206" s="49" t="s">
        <v>6</v>
      </c>
      <c r="B206" s="50" t="s">
        <v>11</v>
      </c>
      <c r="C206" s="50" t="s">
        <v>148</v>
      </c>
      <c r="D206" s="5" t="s">
        <v>187</v>
      </c>
      <c r="E206" s="5" t="s">
        <v>188</v>
      </c>
      <c r="F206" s="16">
        <v>45451</v>
      </c>
      <c r="G206" s="17">
        <v>0.61388888888888893</v>
      </c>
      <c r="H206" s="5" t="s">
        <v>198</v>
      </c>
      <c r="I206" s="5" t="s">
        <v>200</v>
      </c>
      <c r="J206" s="5" t="s">
        <v>199</v>
      </c>
      <c r="K206" s="5" t="s">
        <v>169</v>
      </c>
      <c r="L206" s="5" t="s">
        <v>199</v>
      </c>
      <c r="M206" s="5" t="s">
        <v>199</v>
      </c>
      <c r="N206" s="5" t="s">
        <v>199</v>
      </c>
      <c r="O206" s="5" t="s">
        <v>199</v>
      </c>
      <c r="P206" s="5" t="s">
        <v>169</v>
      </c>
      <c r="Q206" s="5" t="s">
        <v>198</v>
      </c>
      <c r="R206" s="5" t="s">
        <v>169</v>
      </c>
      <c r="S206" s="5" t="s">
        <v>169</v>
      </c>
      <c r="T206" s="5" t="s">
        <v>169</v>
      </c>
      <c r="U206" s="5" t="s">
        <v>198</v>
      </c>
      <c r="V206" s="5" t="s">
        <v>200</v>
      </c>
      <c r="W206" s="5" t="s">
        <v>199</v>
      </c>
      <c r="X206" s="6" t="s">
        <v>199</v>
      </c>
      <c r="Y206" s="6" t="s">
        <v>200</v>
      </c>
      <c r="Z206" s="5" t="s">
        <v>198</v>
      </c>
      <c r="AA206" s="5" t="s">
        <v>198</v>
      </c>
      <c r="AB206" s="5" t="s">
        <v>200</v>
      </c>
      <c r="AC206" s="5" t="s">
        <v>226</v>
      </c>
      <c r="AD206" s="5" t="s">
        <v>169</v>
      </c>
      <c r="AE206" s="5" t="s">
        <v>169</v>
      </c>
      <c r="AF206" s="5" t="s">
        <v>199</v>
      </c>
      <c r="AG206" s="5" t="s">
        <v>199</v>
      </c>
      <c r="AH206" s="5" t="s">
        <v>198</v>
      </c>
      <c r="AI206" s="6" t="s">
        <v>198</v>
      </c>
      <c r="AK206" s="30">
        <f t="shared" si="114"/>
        <v>5</v>
      </c>
      <c r="AL206" s="5">
        <f t="shared" si="115"/>
        <v>2</v>
      </c>
      <c r="AM206" s="5">
        <f t="shared" si="116"/>
        <v>2</v>
      </c>
      <c r="AN206" s="5">
        <f t="shared" si="117"/>
        <v>6</v>
      </c>
      <c r="AO206" s="5">
        <f t="shared" si="118"/>
        <v>4</v>
      </c>
      <c r="AP206" s="29">
        <f t="shared" si="119"/>
        <v>6</v>
      </c>
      <c r="AR206" s="5">
        <f t="shared" si="108"/>
        <v>3</v>
      </c>
      <c r="AS206" s="5">
        <f t="shared" si="109"/>
        <v>0</v>
      </c>
      <c r="AT206" s="5">
        <f t="shared" si="110"/>
        <v>5</v>
      </c>
      <c r="AU206" s="5">
        <f t="shared" si="111"/>
        <v>0</v>
      </c>
      <c r="AV206" s="5">
        <f t="shared" si="112"/>
        <v>3</v>
      </c>
      <c r="AW206" s="5">
        <f t="shared" si="113"/>
        <v>0</v>
      </c>
    </row>
    <row r="207" spans="1:49" x14ac:dyDescent="0.2">
      <c r="A207" s="49" t="s">
        <v>6</v>
      </c>
      <c r="B207" s="50" t="s">
        <v>121</v>
      </c>
      <c r="C207" s="50" t="s">
        <v>150</v>
      </c>
      <c r="D207" s="5" t="s">
        <v>187</v>
      </c>
      <c r="E207" s="5" t="s">
        <v>188</v>
      </c>
      <c r="F207" s="16">
        <v>45451</v>
      </c>
      <c r="G207" s="17">
        <v>0.63958333333333328</v>
      </c>
      <c r="H207" s="5" t="s">
        <v>199</v>
      </c>
      <c r="I207" s="5" t="s">
        <v>200</v>
      </c>
      <c r="J207" s="5" t="s">
        <v>199</v>
      </c>
      <c r="K207" s="5" t="s">
        <v>169</v>
      </c>
      <c r="L207" s="5" t="s">
        <v>199</v>
      </c>
      <c r="M207" s="5" t="s">
        <v>199</v>
      </c>
      <c r="N207" s="5" t="s">
        <v>199</v>
      </c>
      <c r="O207" s="5" t="s">
        <v>199</v>
      </c>
      <c r="P207" s="5" t="s">
        <v>169</v>
      </c>
      <c r="Q207" s="5" t="s">
        <v>199</v>
      </c>
      <c r="R207" s="5" t="s">
        <v>169</v>
      </c>
      <c r="S207" s="5" t="s">
        <v>169</v>
      </c>
      <c r="T207" s="5" t="s">
        <v>169</v>
      </c>
      <c r="U207" s="5" t="s">
        <v>199</v>
      </c>
      <c r="V207" s="5" t="s">
        <v>200</v>
      </c>
      <c r="W207" s="5" t="s">
        <v>199</v>
      </c>
      <c r="X207" s="6" t="s">
        <v>199</v>
      </c>
      <c r="Y207" s="6" t="s">
        <v>200</v>
      </c>
      <c r="Z207" s="5" t="s">
        <v>198</v>
      </c>
      <c r="AA207" s="5" t="s">
        <v>198</v>
      </c>
      <c r="AB207" s="5" t="s">
        <v>200</v>
      </c>
      <c r="AC207" s="5" t="s">
        <v>226</v>
      </c>
      <c r="AD207" s="5" t="s">
        <v>169</v>
      </c>
      <c r="AE207" s="5" t="s">
        <v>169</v>
      </c>
      <c r="AF207" s="5" t="s">
        <v>198</v>
      </c>
      <c r="AG207" s="5" t="s">
        <v>199</v>
      </c>
      <c r="AH207" s="5" t="s">
        <v>198</v>
      </c>
      <c r="AI207" s="6" t="s">
        <v>199</v>
      </c>
      <c r="AK207" s="30">
        <f t="shared" si="114"/>
        <v>6</v>
      </c>
      <c r="AL207" s="5">
        <f t="shared" si="115"/>
        <v>4</v>
      </c>
      <c r="AM207" s="5">
        <f t="shared" si="116"/>
        <v>2</v>
      </c>
      <c r="AN207" s="5">
        <f t="shared" si="117"/>
        <v>6</v>
      </c>
      <c r="AO207" s="5">
        <f t="shared" si="118"/>
        <v>4</v>
      </c>
      <c r="AP207" s="29">
        <f t="shared" si="119"/>
        <v>6</v>
      </c>
      <c r="AR207" s="5">
        <f t="shared" si="108"/>
        <v>3</v>
      </c>
      <c r="AS207" s="5">
        <f t="shared" si="109"/>
        <v>0</v>
      </c>
      <c r="AT207" s="5">
        <f t="shared" si="110"/>
        <v>5</v>
      </c>
      <c r="AU207" s="5">
        <f t="shared" si="111"/>
        <v>0</v>
      </c>
      <c r="AV207" s="5">
        <f t="shared" si="112"/>
        <v>3</v>
      </c>
      <c r="AW207" s="5">
        <f t="shared" si="113"/>
        <v>0</v>
      </c>
    </row>
    <row r="208" spans="1:49" x14ac:dyDescent="0.2">
      <c r="A208" s="49" t="s">
        <v>6</v>
      </c>
      <c r="B208" s="50" t="s">
        <v>121</v>
      </c>
      <c r="C208" s="50" t="s">
        <v>151</v>
      </c>
      <c r="D208" s="5" t="s">
        <v>187</v>
      </c>
      <c r="E208" s="5" t="s">
        <v>188</v>
      </c>
      <c r="F208" s="16">
        <v>45451</v>
      </c>
      <c r="G208" s="17">
        <v>0.6479166666666667</v>
      </c>
      <c r="H208" s="5" t="s">
        <v>198</v>
      </c>
      <c r="I208" s="5" t="s">
        <v>200</v>
      </c>
      <c r="J208" s="5" t="s">
        <v>199</v>
      </c>
      <c r="K208" s="5" t="s">
        <v>169</v>
      </c>
      <c r="L208" s="5" t="s">
        <v>199</v>
      </c>
      <c r="M208" s="5" t="s">
        <v>199</v>
      </c>
      <c r="N208" s="5" t="s">
        <v>199</v>
      </c>
      <c r="O208" s="5" t="s">
        <v>199</v>
      </c>
      <c r="P208" s="5" t="s">
        <v>169</v>
      </c>
      <c r="Q208" s="5" t="s">
        <v>199</v>
      </c>
      <c r="R208" s="5" t="s">
        <v>169</v>
      </c>
      <c r="S208" s="5" t="s">
        <v>169</v>
      </c>
      <c r="T208" s="5" t="s">
        <v>169</v>
      </c>
      <c r="U208" s="5" t="s">
        <v>199</v>
      </c>
      <c r="V208" s="5" t="s">
        <v>200</v>
      </c>
      <c r="W208" s="5" t="s">
        <v>199</v>
      </c>
      <c r="X208" s="6" t="s">
        <v>199</v>
      </c>
      <c r="Y208" s="6" t="s">
        <v>200</v>
      </c>
      <c r="Z208" s="5" t="s">
        <v>198</v>
      </c>
      <c r="AA208" s="5" t="s">
        <v>198</v>
      </c>
      <c r="AB208" s="5" t="s">
        <v>200</v>
      </c>
      <c r="AC208" s="5" t="s">
        <v>226</v>
      </c>
      <c r="AD208" s="5" t="s">
        <v>169</v>
      </c>
      <c r="AE208" s="5" t="s">
        <v>169</v>
      </c>
      <c r="AF208" s="5" t="s">
        <v>199</v>
      </c>
      <c r="AG208" s="5" t="s">
        <v>199</v>
      </c>
      <c r="AH208" s="5" t="s">
        <v>198</v>
      </c>
      <c r="AI208" s="6" t="s">
        <v>199</v>
      </c>
      <c r="AK208" s="30">
        <f t="shared" si="114"/>
        <v>5</v>
      </c>
      <c r="AL208" s="5">
        <f t="shared" si="115"/>
        <v>4</v>
      </c>
      <c r="AM208" s="5">
        <f t="shared" si="116"/>
        <v>3</v>
      </c>
      <c r="AN208" s="5">
        <f t="shared" si="117"/>
        <v>6</v>
      </c>
      <c r="AO208" s="5">
        <f t="shared" si="118"/>
        <v>4</v>
      </c>
      <c r="AP208" s="29">
        <f t="shared" si="119"/>
        <v>6</v>
      </c>
      <c r="AR208" s="5">
        <f t="shared" si="108"/>
        <v>3</v>
      </c>
      <c r="AS208" s="5">
        <f t="shared" si="109"/>
        <v>0</v>
      </c>
      <c r="AT208" s="5">
        <f t="shared" si="110"/>
        <v>5</v>
      </c>
      <c r="AU208" s="5">
        <f t="shared" si="111"/>
        <v>0</v>
      </c>
      <c r="AV208" s="5">
        <f t="shared" si="112"/>
        <v>3</v>
      </c>
      <c r="AW208" s="5">
        <f t="shared" si="113"/>
        <v>0</v>
      </c>
    </row>
    <row r="209" spans="1:49" x14ac:dyDescent="0.2">
      <c r="A209" s="49" t="s">
        <v>6</v>
      </c>
      <c r="B209" s="50" t="s">
        <v>115</v>
      </c>
      <c r="C209" s="50" t="s">
        <v>7</v>
      </c>
      <c r="D209" s="5" t="s">
        <v>187</v>
      </c>
      <c r="E209" s="5" t="s">
        <v>188</v>
      </c>
      <c r="F209" s="16">
        <v>45451</v>
      </c>
      <c r="G209" s="17">
        <v>0.66041666666666665</v>
      </c>
      <c r="H209" s="5" t="s">
        <v>199</v>
      </c>
      <c r="I209" s="5" t="s">
        <v>200</v>
      </c>
      <c r="J209" s="5" t="s">
        <v>199</v>
      </c>
      <c r="K209" s="5" t="s">
        <v>169</v>
      </c>
      <c r="L209" s="5" t="s">
        <v>199</v>
      </c>
      <c r="M209" s="5" t="s">
        <v>199</v>
      </c>
      <c r="N209" s="5" t="s">
        <v>198</v>
      </c>
      <c r="O209" s="5" t="s">
        <v>199</v>
      </c>
      <c r="P209" s="5" t="s">
        <v>169</v>
      </c>
      <c r="Q209" s="5" t="s">
        <v>199</v>
      </c>
      <c r="R209" s="5" t="s">
        <v>169</v>
      </c>
      <c r="S209" s="5" t="s">
        <v>169</v>
      </c>
      <c r="T209" s="5" t="s">
        <v>169</v>
      </c>
      <c r="U209" s="5" t="s">
        <v>199</v>
      </c>
      <c r="V209" s="5" t="s">
        <v>200</v>
      </c>
      <c r="W209" s="5" t="s">
        <v>199</v>
      </c>
      <c r="X209" s="6" t="s">
        <v>199</v>
      </c>
      <c r="Y209" s="6" t="s">
        <v>200</v>
      </c>
      <c r="Z209" s="5" t="s">
        <v>198</v>
      </c>
      <c r="AA209" s="5" t="s">
        <v>198</v>
      </c>
      <c r="AB209" s="5" t="s">
        <v>200</v>
      </c>
      <c r="AC209" s="5" t="s">
        <v>226</v>
      </c>
      <c r="AD209" s="5" t="s">
        <v>169</v>
      </c>
      <c r="AE209" s="5" t="s">
        <v>169</v>
      </c>
      <c r="AF209" s="5" t="s">
        <v>199</v>
      </c>
      <c r="AG209" s="5" t="s">
        <v>199</v>
      </c>
      <c r="AH209" s="5" t="s">
        <v>198</v>
      </c>
      <c r="AI209" s="6" t="s">
        <v>199</v>
      </c>
      <c r="AK209" s="30">
        <f t="shared" si="114"/>
        <v>5</v>
      </c>
      <c r="AL209" s="5">
        <f t="shared" si="115"/>
        <v>4</v>
      </c>
      <c r="AM209" s="5">
        <f t="shared" si="116"/>
        <v>3</v>
      </c>
      <c r="AN209" s="5">
        <f t="shared" si="117"/>
        <v>6</v>
      </c>
      <c r="AO209" s="5">
        <f t="shared" si="118"/>
        <v>4</v>
      </c>
      <c r="AP209" s="29">
        <f t="shared" si="119"/>
        <v>6</v>
      </c>
      <c r="AR209" s="5">
        <f t="shared" si="108"/>
        <v>3</v>
      </c>
      <c r="AS209" s="5">
        <f t="shared" si="109"/>
        <v>0</v>
      </c>
      <c r="AT209" s="5">
        <f t="shared" si="110"/>
        <v>5</v>
      </c>
      <c r="AU209" s="5">
        <f t="shared" si="111"/>
        <v>0</v>
      </c>
      <c r="AV209" s="5">
        <f t="shared" si="112"/>
        <v>3</v>
      </c>
      <c r="AW209" s="5">
        <f t="shared" si="113"/>
        <v>0</v>
      </c>
    </row>
    <row r="210" spans="1:49" x14ac:dyDescent="0.2">
      <c r="A210" s="49" t="s">
        <v>6</v>
      </c>
      <c r="B210" s="50" t="s">
        <v>123</v>
      </c>
      <c r="C210" s="50" t="s">
        <v>153</v>
      </c>
      <c r="D210" s="5" t="s">
        <v>187</v>
      </c>
      <c r="E210" s="5" t="s">
        <v>188</v>
      </c>
      <c r="F210" s="16">
        <v>45451</v>
      </c>
      <c r="G210" s="17">
        <v>0.6645833333333333</v>
      </c>
      <c r="H210" s="5" t="s">
        <v>198</v>
      </c>
      <c r="I210" s="5" t="s">
        <v>200</v>
      </c>
      <c r="J210" s="5" t="s">
        <v>199</v>
      </c>
      <c r="K210" s="5" t="s">
        <v>169</v>
      </c>
      <c r="L210" s="5" t="s">
        <v>199</v>
      </c>
      <c r="M210" s="5" t="s">
        <v>199</v>
      </c>
      <c r="N210" s="5" t="s">
        <v>199</v>
      </c>
      <c r="O210" s="5" t="s">
        <v>199</v>
      </c>
      <c r="P210" s="5" t="s">
        <v>169</v>
      </c>
      <c r="Q210" s="5" t="s">
        <v>198</v>
      </c>
      <c r="R210" s="5" t="s">
        <v>169</v>
      </c>
      <c r="S210" s="5" t="s">
        <v>169</v>
      </c>
      <c r="T210" s="5" t="s">
        <v>169</v>
      </c>
      <c r="U210" s="5" t="s">
        <v>198</v>
      </c>
      <c r="V210" s="5" t="s">
        <v>200</v>
      </c>
      <c r="W210" s="5" t="s">
        <v>199</v>
      </c>
      <c r="X210" s="6" t="s">
        <v>199</v>
      </c>
      <c r="Y210" s="6" t="s">
        <v>200</v>
      </c>
      <c r="Z210" s="5" t="s">
        <v>198</v>
      </c>
      <c r="AA210" s="5" t="s">
        <v>198</v>
      </c>
      <c r="AB210" s="5" t="s">
        <v>200</v>
      </c>
      <c r="AC210" s="5" t="s">
        <v>226</v>
      </c>
      <c r="AD210" s="5" t="s">
        <v>169</v>
      </c>
      <c r="AE210" s="5" t="s">
        <v>169</v>
      </c>
      <c r="AF210" s="5" t="s">
        <v>199</v>
      </c>
      <c r="AG210" s="5" t="s">
        <v>199</v>
      </c>
      <c r="AH210" s="5" t="s">
        <v>198</v>
      </c>
      <c r="AI210" s="6" t="s">
        <v>199</v>
      </c>
      <c r="AK210" s="30">
        <f t="shared" si="114"/>
        <v>5</v>
      </c>
      <c r="AL210" s="5">
        <f t="shared" si="115"/>
        <v>2</v>
      </c>
      <c r="AM210" s="5">
        <f t="shared" si="116"/>
        <v>3</v>
      </c>
      <c r="AN210" s="5">
        <f t="shared" si="117"/>
        <v>6</v>
      </c>
      <c r="AO210" s="5">
        <f t="shared" si="118"/>
        <v>4</v>
      </c>
      <c r="AP210" s="29">
        <f t="shared" si="119"/>
        <v>6</v>
      </c>
      <c r="AR210" s="5">
        <f t="shared" si="108"/>
        <v>3</v>
      </c>
      <c r="AS210" s="5">
        <f t="shared" si="109"/>
        <v>0</v>
      </c>
      <c r="AT210" s="5">
        <f t="shared" si="110"/>
        <v>5</v>
      </c>
      <c r="AU210" s="5">
        <f t="shared" si="111"/>
        <v>0</v>
      </c>
      <c r="AV210" s="5">
        <f t="shared" si="112"/>
        <v>3</v>
      </c>
      <c r="AW210" s="5">
        <f t="shared" si="113"/>
        <v>0</v>
      </c>
    </row>
    <row r="211" spans="1:49" x14ac:dyDescent="0.2">
      <c r="A211" s="49" t="s">
        <v>6</v>
      </c>
      <c r="B211" s="50" t="s">
        <v>116</v>
      </c>
      <c r="C211" s="50" t="s">
        <v>154</v>
      </c>
      <c r="D211" s="5" t="s">
        <v>187</v>
      </c>
      <c r="E211" s="5" t="s">
        <v>188</v>
      </c>
      <c r="F211" s="16">
        <v>45451</v>
      </c>
      <c r="G211" s="17">
        <v>0.67777777777777781</v>
      </c>
      <c r="H211" s="5" t="s">
        <v>199</v>
      </c>
      <c r="I211" s="5" t="s">
        <v>200</v>
      </c>
      <c r="J211" s="5" t="s">
        <v>199</v>
      </c>
      <c r="K211" s="5" t="s">
        <v>169</v>
      </c>
      <c r="L211" s="5" t="s">
        <v>199</v>
      </c>
      <c r="M211" s="5" t="s">
        <v>199</v>
      </c>
      <c r="N211" s="5" t="s">
        <v>198</v>
      </c>
      <c r="O211" s="5" t="s">
        <v>199</v>
      </c>
      <c r="P211" s="5" t="s">
        <v>169</v>
      </c>
      <c r="Q211" s="5" t="s">
        <v>199</v>
      </c>
      <c r="R211" s="5" t="s">
        <v>169</v>
      </c>
      <c r="S211" s="5" t="s">
        <v>169</v>
      </c>
      <c r="T211" s="5" t="s">
        <v>169</v>
      </c>
      <c r="U211" s="5" t="s">
        <v>199</v>
      </c>
      <c r="V211" s="5" t="s">
        <v>200</v>
      </c>
      <c r="W211" s="5" t="s">
        <v>199</v>
      </c>
      <c r="X211" s="6" t="s">
        <v>199</v>
      </c>
      <c r="Y211" s="6" t="s">
        <v>200</v>
      </c>
      <c r="Z211" s="5" t="s">
        <v>198</v>
      </c>
      <c r="AA211" s="5" t="s">
        <v>198</v>
      </c>
      <c r="AB211" s="5" t="s">
        <v>200</v>
      </c>
      <c r="AC211" s="5" t="s">
        <v>226</v>
      </c>
      <c r="AD211" s="5" t="s">
        <v>169</v>
      </c>
      <c r="AE211" s="5" t="s">
        <v>169</v>
      </c>
      <c r="AF211" s="5" t="s">
        <v>198</v>
      </c>
      <c r="AG211" s="5" t="s">
        <v>199</v>
      </c>
      <c r="AH211" s="5" t="s">
        <v>198</v>
      </c>
      <c r="AI211" s="6" t="s">
        <v>199</v>
      </c>
      <c r="AK211" s="30">
        <f t="shared" si="114"/>
        <v>5</v>
      </c>
      <c r="AL211" s="5">
        <f t="shared" si="115"/>
        <v>4</v>
      </c>
      <c r="AM211" s="5">
        <f t="shared" si="116"/>
        <v>2</v>
      </c>
      <c r="AN211" s="5">
        <f t="shared" si="117"/>
        <v>6</v>
      </c>
      <c r="AO211" s="5">
        <f t="shared" si="118"/>
        <v>4</v>
      </c>
      <c r="AP211" s="29">
        <f t="shared" si="119"/>
        <v>6</v>
      </c>
      <c r="AR211" s="5">
        <f t="shared" si="108"/>
        <v>3</v>
      </c>
      <c r="AS211" s="5">
        <f t="shared" si="109"/>
        <v>0</v>
      </c>
      <c r="AT211" s="5">
        <f t="shared" si="110"/>
        <v>5</v>
      </c>
      <c r="AU211" s="5">
        <f t="shared" si="111"/>
        <v>0</v>
      </c>
      <c r="AV211" s="5">
        <f t="shared" si="112"/>
        <v>3</v>
      </c>
      <c r="AW211" s="5">
        <f t="shared" si="113"/>
        <v>0</v>
      </c>
    </row>
    <row r="212" spans="1:49" x14ac:dyDescent="0.2">
      <c r="A212" s="49" t="s">
        <v>6</v>
      </c>
      <c r="B212" s="50" t="s">
        <v>114</v>
      </c>
      <c r="C212" s="50" t="s">
        <v>152</v>
      </c>
      <c r="D212" s="5" t="s">
        <v>187</v>
      </c>
      <c r="E212" s="5" t="s">
        <v>188</v>
      </c>
      <c r="F212" s="16">
        <v>45451</v>
      </c>
      <c r="G212" s="17">
        <v>0.67986111111111114</v>
      </c>
      <c r="H212" s="5" t="s">
        <v>198</v>
      </c>
      <c r="I212" s="5" t="s">
        <v>200</v>
      </c>
      <c r="J212" s="5" t="s">
        <v>199</v>
      </c>
      <c r="K212" s="5" t="s">
        <v>169</v>
      </c>
      <c r="L212" s="5" t="s">
        <v>199</v>
      </c>
      <c r="M212" s="5" t="s">
        <v>199</v>
      </c>
      <c r="N212" s="5" t="s">
        <v>199</v>
      </c>
      <c r="O212" s="5" t="s">
        <v>199</v>
      </c>
      <c r="P212" s="5" t="s">
        <v>169</v>
      </c>
      <c r="Q212" s="5" t="s">
        <v>198</v>
      </c>
      <c r="R212" s="5" t="s">
        <v>169</v>
      </c>
      <c r="S212" s="5" t="s">
        <v>169</v>
      </c>
      <c r="T212" s="5" t="s">
        <v>169</v>
      </c>
      <c r="U212" s="5" t="s">
        <v>199</v>
      </c>
      <c r="V212" s="5" t="s">
        <v>200</v>
      </c>
      <c r="W212" s="5" t="s">
        <v>199</v>
      </c>
      <c r="X212" s="6" t="s">
        <v>199</v>
      </c>
      <c r="Y212" s="6" t="s">
        <v>200</v>
      </c>
      <c r="Z212" s="5" t="s">
        <v>198</v>
      </c>
      <c r="AA212" s="5" t="s">
        <v>198</v>
      </c>
      <c r="AB212" s="5" t="s">
        <v>200</v>
      </c>
      <c r="AC212" s="5" t="s">
        <v>226</v>
      </c>
      <c r="AD212" s="5" t="s">
        <v>169</v>
      </c>
      <c r="AE212" s="5" t="s">
        <v>169</v>
      </c>
      <c r="AF212" s="5" t="s">
        <v>199</v>
      </c>
      <c r="AG212" s="5" t="s">
        <v>199</v>
      </c>
      <c r="AH212" s="5" t="s">
        <v>198</v>
      </c>
      <c r="AI212" s="6" t="s">
        <v>199</v>
      </c>
      <c r="AK212" s="30">
        <f t="shared" si="114"/>
        <v>5</v>
      </c>
      <c r="AL212" s="5">
        <f t="shared" si="115"/>
        <v>3</v>
      </c>
      <c r="AM212" s="5">
        <f t="shared" si="116"/>
        <v>3</v>
      </c>
      <c r="AN212" s="5">
        <f t="shared" si="117"/>
        <v>6</v>
      </c>
      <c r="AO212" s="5">
        <f t="shared" si="118"/>
        <v>4</v>
      </c>
      <c r="AP212" s="29">
        <f t="shared" si="119"/>
        <v>6</v>
      </c>
      <c r="AR212" s="5">
        <f t="shared" si="108"/>
        <v>3</v>
      </c>
      <c r="AS212" s="5">
        <f t="shared" si="109"/>
        <v>0</v>
      </c>
      <c r="AT212" s="5">
        <f t="shared" si="110"/>
        <v>5</v>
      </c>
      <c r="AU212" s="5">
        <f t="shared" si="111"/>
        <v>0</v>
      </c>
      <c r="AV212" s="5">
        <f t="shared" si="112"/>
        <v>3</v>
      </c>
      <c r="AW212" s="5">
        <f t="shared" si="113"/>
        <v>0</v>
      </c>
    </row>
    <row r="213" spans="1:49" x14ac:dyDescent="0.2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21"/>
      <c r="Y213" s="21"/>
      <c r="Z213" s="19"/>
      <c r="AA213" s="19"/>
      <c r="AB213" s="19"/>
      <c r="AC213" s="19"/>
      <c r="AD213" s="19"/>
      <c r="AE213" s="19"/>
      <c r="AF213" s="19"/>
      <c r="AG213" s="19"/>
      <c r="AH213" s="19"/>
      <c r="AI213" s="21"/>
      <c r="AK213" s="31"/>
      <c r="AL213" s="19"/>
      <c r="AM213" s="19"/>
      <c r="AN213" s="19"/>
      <c r="AO213" s="19"/>
      <c r="AP213" s="32"/>
      <c r="AR213" s="19"/>
      <c r="AS213" s="19"/>
      <c r="AT213" s="19"/>
      <c r="AU213" s="19"/>
      <c r="AV213" s="19"/>
      <c r="AW213" s="19"/>
    </row>
    <row r="214" spans="1:49" x14ac:dyDescent="0.2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7"/>
      <c r="Y214" s="57"/>
      <c r="Z214" s="56"/>
      <c r="AA214" s="56"/>
      <c r="AB214" s="56"/>
      <c r="AC214" s="56"/>
      <c r="AD214" s="56"/>
      <c r="AE214" s="56"/>
      <c r="AF214" s="56"/>
      <c r="AG214" s="56"/>
      <c r="AH214" s="56"/>
      <c r="AI214" s="57"/>
      <c r="AK214" s="58"/>
      <c r="AL214" s="56"/>
      <c r="AM214" s="56"/>
      <c r="AN214" s="56"/>
      <c r="AO214" s="56"/>
      <c r="AP214" s="59"/>
      <c r="AR214" s="54"/>
      <c r="AS214" s="54"/>
      <c r="AT214" s="54"/>
      <c r="AU214" s="54"/>
      <c r="AV214" s="54"/>
      <c r="AW214" s="54"/>
    </row>
    <row r="278" spans="2:2" x14ac:dyDescent="0.2">
      <c r="B278" s="48"/>
    </row>
    <row r="279" spans="2:2" x14ac:dyDescent="0.2">
      <c r="B279" s="5"/>
    </row>
    <row r="280" spans="2:2" x14ac:dyDescent="0.2">
      <c r="B280" s="5"/>
    </row>
    <row r="281" spans="2:2" x14ac:dyDescent="0.2">
      <c r="B281" s="5"/>
    </row>
    <row r="282" spans="2:2" x14ac:dyDescent="0.2">
      <c r="B282" s="5"/>
    </row>
    <row r="283" spans="2:2" x14ac:dyDescent="0.2">
      <c r="B283" s="5"/>
    </row>
    <row r="284" spans="2:2" x14ac:dyDescent="0.2">
      <c r="B284" s="5"/>
    </row>
    <row r="285" spans="2:2" x14ac:dyDescent="0.2">
      <c r="B285" s="5"/>
    </row>
    <row r="286" spans="2:2" x14ac:dyDescent="0.2">
      <c r="B286" s="5"/>
    </row>
    <row r="287" spans="2:2" x14ac:dyDescent="0.2">
      <c r="B287" s="5"/>
    </row>
    <row r="288" spans="2:2" x14ac:dyDescent="0.2">
      <c r="B288" s="5"/>
    </row>
    <row r="289" spans="2:2" x14ac:dyDescent="0.2">
      <c r="B289" s="5"/>
    </row>
    <row r="290" spans="2:2" x14ac:dyDescent="0.2">
      <c r="B290" s="5"/>
    </row>
    <row r="291" spans="2:2" x14ac:dyDescent="0.2">
      <c r="B291" s="5"/>
    </row>
    <row r="292" spans="2:2" x14ac:dyDescent="0.2">
      <c r="B292" s="5"/>
    </row>
    <row r="293" spans="2:2" x14ac:dyDescent="0.2">
      <c r="B293" s="5"/>
    </row>
    <row r="294" spans="2:2" x14ac:dyDescent="0.2">
      <c r="B294" s="5"/>
    </row>
    <row r="295" spans="2:2" x14ac:dyDescent="0.2">
      <c r="B295" s="5"/>
    </row>
    <row r="296" spans="2:2" x14ac:dyDescent="0.2">
      <c r="B296" s="5"/>
    </row>
    <row r="297" spans="2:2" x14ac:dyDescent="0.2">
      <c r="B297" s="5"/>
    </row>
    <row r="298" spans="2:2" x14ac:dyDescent="0.2">
      <c r="B298" s="5"/>
    </row>
    <row r="299" spans="2:2" x14ac:dyDescent="0.2">
      <c r="B299" s="5"/>
    </row>
    <row r="300" spans="2:2" x14ac:dyDescent="0.2">
      <c r="B300" s="5"/>
    </row>
    <row r="301" spans="2:2" x14ac:dyDescent="0.2">
      <c r="B301" s="5"/>
    </row>
    <row r="302" spans="2:2" x14ac:dyDescent="0.2">
      <c r="B302" s="5"/>
    </row>
    <row r="303" spans="2:2" x14ac:dyDescent="0.2">
      <c r="B303" s="5"/>
    </row>
    <row r="304" spans="2:2" x14ac:dyDescent="0.2">
      <c r="B304" s="5"/>
    </row>
    <row r="305" spans="2:2" x14ac:dyDescent="0.2">
      <c r="B305" s="5"/>
    </row>
    <row r="306" spans="2:2" x14ac:dyDescent="0.2">
      <c r="B306" s="5"/>
    </row>
    <row r="307" spans="2:2" x14ac:dyDescent="0.2">
      <c r="B307" s="5"/>
    </row>
    <row r="308" spans="2:2" x14ac:dyDescent="0.2">
      <c r="B308" s="5"/>
    </row>
    <row r="309" spans="2:2" x14ac:dyDescent="0.2">
      <c r="B309" s="5"/>
    </row>
    <row r="310" spans="2:2" x14ac:dyDescent="0.2">
      <c r="B310" s="5"/>
    </row>
    <row r="311" spans="2:2" x14ac:dyDescent="0.2">
      <c r="B311" s="5"/>
    </row>
    <row r="312" spans="2:2" x14ac:dyDescent="0.2">
      <c r="B312" s="5"/>
    </row>
    <row r="313" spans="2:2" x14ac:dyDescent="0.2">
      <c r="B313" s="5"/>
    </row>
    <row r="314" spans="2:2" x14ac:dyDescent="0.2">
      <c r="B314" s="5"/>
    </row>
    <row r="315" spans="2:2" x14ac:dyDescent="0.2">
      <c r="B315" s="5"/>
    </row>
    <row r="316" spans="2:2" x14ac:dyDescent="0.2">
      <c r="B316" s="5"/>
    </row>
    <row r="317" spans="2:2" x14ac:dyDescent="0.2">
      <c r="B317" s="5"/>
    </row>
    <row r="318" spans="2:2" x14ac:dyDescent="0.2">
      <c r="B318" s="5"/>
    </row>
    <row r="319" spans="2:2" x14ac:dyDescent="0.2">
      <c r="B319" s="5"/>
    </row>
    <row r="320" spans="2:2" x14ac:dyDescent="0.2">
      <c r="B320" s="5"/>
    </row>
    <row r="321" spans="2:2" x14ac:dyDescent="0.2">
      <c r="B321" s="5"/>
    </row>
    <row r="322" spans="2:2" x14ac:dyDescent="0.2">
      <c r="B322" s="5"/>
    </row>
    <row r="323" spans="2:2" x14ac:dyDescent="0.2">
      <c r="B323" s="5"/>
    </row>
    <row r="324" spans="2:2" x14ac:dyDescent="0.2">
      <c r="B324" s="5"/>
    </row>
    <row r="325" spans="2:2" x14ac:dyDescent="0.2">
      <c r="B325" s="5"/>
    </row>
    <row r="326" spans="2:2" x14ac:dyDescent="0.2">
      <c r="B326" s="5"/>
    </row>
    <row r="327" spans="2:2" x14ac:dyDescent="0.2">
      <c r="B327" s="5"/>
    </row>
    <row r="328" spans="2:2" x14ac:dyDescent="0.2">
      <c r="B328" s="5"/>
    </row>
    <row r="329" spans="2:2" x14ac:dyDescent="0.2">
      <c r="B329" s="5"/>
    </row>
    <row r="330" spans="2:2" x14ac:dyDescent="0.2">
      <c r="B330" s="5"/>
    </row>
    <row r="331" spans="2:2" x14ac:dyDescent="0.2">
      <c r="B331" s="5"/>
    </row>
    <row r="332" spans="2:2" x14ac:dyDescent="0.2">
      <c r="B332" s="5"/>
    </row>
    <row r="333" spans="2:2" x14ac:dyDescent="0.2">
      <c r="B333" s="5"/>
    </row>
    <row r="334" spans="2:2" x14ac:dyDescent="0.2">
      <c r="B334" s="5"/>
    </row>
    <row r="335" spans="2:2" x14ac:dyDescent="0.2">
      <c r="B335" s="5"/>
    </row>
    <row r="336" spans="2:2" x14ac:dyDescent="0.2">
      <c r="B336" s="5"/>
    </row>
    <row r="337" spans="2:2" x14ac:dyDescent="0.2">
      <c r="B337" s="5"/>
    </row>
    <row r="338" spans="2:2" x14ac:dyDescent="0.2">
      <c r="B338" s="5"/>
    </row>
    <row r="339" spans="2:2" x14ac:dyDescent="0.2">
      <c r="B339" s="5"/>
    </row>
    <row r="340" spans="2:2" x14ac:dyDescent="0.2">
      <c r="B340" s="5"/>
    </row>
    <row r="341" spans="2:2" x14ac:dyDescent="0.2">
      <c r="B341" s="5"/>
    </row>
    <row r="342" spans="2:2" x14ac:dyDescent="0.2">
      <c r="B342" s="5"/>
    </row>
    <row r="343" spans="2:2" x14ac:dyDescent="0.2">
      <c r="B343" s="5"/>
    </row>
    <row r="344" spans="2:2" x14ac:dyDescent="0.2">
      <c r="B344" s="5"/>
    </row>
    <row r="345" spans="2:2" x14ac:dyDescent="0.2">
      <c r="B345" s="5"/>
    </row>
    <row r="346" spans="2:2" x14ac:dyDescent="0.2">
      <c r="B346" s="5"/>
    </row>
    <row r="347" spans="2:2" x14ac:dyDescent="0.2">
      <c r="B347" s="5"/>
    </row>
    <row r="348" spans="2:2" x14ac:dyDescent="0.2">
      <c r="B348" s="5"/>
    </row>
    <row r="349" spans="2:2" x14ac:dyDescent="0.2">
      <c r="B349" s="5"/>
    </row>
  </sheetData>
  <mergeCells count="11">
    <mergeCell ref="AK1:AP1"/>
    <mergeCell ref="A1:A3"/>
    <mergeCell ref="B1:B3"/>
    <mergeCell ref="C1:C3"/>
    <mergeCell ref="D1:D3"/>
    <mergeCell ref="E1:E3"/>
    <mergeCell ref="G1:G3"/>
    <mergeCell ref="Z1:AI1"/>
    <mergeCell ref="Q1:Y1"/>
    <mergeCell ref="H1:P1"/>
    <mergeCell ref="F1:F3"/>
  </mergeCells>
  <hyperlinks>
    <hyperlink ref="C6" r:id="rId1" xr:uid="{15696367-70C0-FA4B-8C4E-48645859EC88}"/>
    <hyperlink ref="C8" r:id="rId2" xr:uid="{70554F76-95CE-0847-9109-DB090D517934}"/>
    <hyperlink ref="C4" r:id="rId3" xr:uid="{EF8D0E8A-C292-9A4A-9782-6CF83E1853A4}"/>
    <hyperlink ref="C9" r:id="rId4" xr:uid="{F70C6B39-00FE-6742-B639-7186FA67E8E5}"/>
    <hyperlink ref="C5" r:id="rId5" xr:uid="{5FF203BE-53E1-5047-B7A7-DBC1E3FA9448}"/>
    <hyperlink ref="C15" r:id="rId6" xr:uid="{C9B10CB8-7545-B344-ACDB-4DB3C261E961}"/>
    <hyperlink ref="C17" r:id="rId7" xr:uid="{5F8FA914-4AD5-514A-B033-BC6238152B56}"/>
    <hyperlink ref="C13" r:id="rId8" xr:uid="{EB96A695-DE90-8046-909D-160375C8B655}"/>
    <hyperlink ref="C18" r:id="rId9" xr:uid="{CDA7BBB7-A7D9-1C4E-915E-6259690E0CAC}"/>
    <hyperlink ref="C14" r:id="rId10" xr:uid="{43E727FB-24D9-5849-BD96-AA9D313AE63A}"/>
    <hyperlink ref="C22" r:id="rId11" xr:uid="{C23DB140-E462-694D-A46B-04339224008B}"/>
    <hyperlink ref="C24" r:id="rId12" xr:uid="{23D4466F-E40B-FE41-A065-CC3A1199CA37}"/>
    <hyperlink ref="C26" r:id="rId13" xr:uid="{DEEC1C73-B58B-CE4A-9E1D-0EC8C79F2815}"/>
    <hyperlink ref="C27" r:id="rId14" xr:uid="{59F474E6-F3AF-FA40-9D2D-D0054B00A59C}"/>
    <hyperlink ref="C23" r:id="rId15" xr:uid="{6E6D8911-CC80-074A-86DD-F63BD8E5B5BE}"/>
    <hyperlink ref="C30" r:id="rId16" xr:uid="{0A7BADC9-4098-2443-A93B-A8446953468A}"/>
    <hyperlink ref="C31" r:id="rId17" xr:uid="{80251581-2285-444A-A864-D50100B39E80}"/>
    <hyperlink ref="C33" r:id="rId18" xr:uid="{FE7680D4-7BA1-A74D-940F-FDCE1006C8C9}"/>
    <hyperlink ref="C35" r:id="rId19" xr:uid="{C3FA5476-072B-BF48-9643-C900098C5A68}"/>
    <hyperlink ref="C36" r:id="rId20" xr:uid="{E1C0D8A5-DEAA-4240-8F3C-A59577353B32}"/>
    <hyperlink ref="C32" r:id="rId21" xr:uid="{E6547955-51C1-A84E-9408-6AB4B1B97702}"/>
    <hyperlink ref="C39" r:id="rId22" xr:uid="{6A1FD555-02D5-9346-BF2D-E1C5290503EA}"/>
    <hyperlink ref="C38" r:id="rId23" xr:uid="{DCB08EB1-235E-D644-AAAD-B2A945353E1A}"/>
    <hyperlink ref="C97" r:id="rId24" xr:uid="{50B64947-31E5-5C46-B749-ADA5F739B0CC}"/>
    <hyperlink ref="C40" r:id="rId25" xr:uid="{DA96CF34-B12F-0043-97F7-1A1DEA9F8C24}"/>
    <hyperlink ref="C42" r:id="rId26" xr:uid="{7186BF3D-B59B-DD4D-A111-DA00E19D7A3A}"/>
    <hyperlink ref="C44" r:id="rId27" xr:uid="{29A9A3E1-2E1D-0143-8E76-09DE2D9A7605}"/>
    <hyperlink ref="C45" r:id="rId28" xr:uid="{4BE83A9F-F9F8-5E48-B7FB-5A70BB970284}"/>
    <hyperlink ref="C41" r:id="rId29" xr:uid="{31A4F7F7-6B84-C142-838C-EC35496C9D11}"/>
    <hyperlink ref="C48" r:id="rId30" xr:uid="{A3571DFF-7205-D542-91FF-6A4D1B751B40}"/>
    <hyperlink ref="C47" r:id="rId31" xr:uid="{6A02BF8A-6EB8-1448-899F-9AD6F4B957E2}"/>
    <hyperlink ref="C43" r:id="rId32" xr:uid="{6E44D781-474E-B44E-8140-DA316D867D7B}"/>
    <hyperlink ref="C50" r:id="rId33" xr:uid="{8EAEA7E2-5456-F943-BB1C-F2A5FE01D334}"/>
    <hyperlink ref="C54" r:id="rId34" xr:uid="{302A0CDD-1C15-3746-8AA4-7E070A9B825F}"/>
    <hyperlink ref="C51" r:id="rId35" xr:uid="{F514E495-0D3C-1746-BB0E-3A1EB9F9ECDC}"/>
    <hyperlink ref="C53" r:id="rId36" xr:uid="{8B1E373E-9F45-EA40-B35D-D4C071AE716C}"/>
    <hyperlink ref="C59" r:id="rId37" xr:uid="{FC3BB019-7C6C-2240-B09E-A0A8367C0D5D}"/>
    <hyperlink ref="C63" r:id="rId38" xr:uid="{FFFC8C87-E68E-454C-9B9C-0BFC26225650}"/>
    <hyperlink ref="C60" r:id="rId39" xr:uid="{20FE0B7E-1631-3A47-AB43-E22B2D14A838}"/>
    <hyperlink ref="C62" r:id="rId40" xr:uid="{CCAF5F28-033F-3147-9DB7-571A05E20B54}"/>
    <hyperlink ref="C68" r:id="rId41" xr:uid="{0FA14C09-8B40-DA41-9305-EEA2382784F9}"/>
    <hyperlink ref="C72" r:id="rId42" xr:uid="{8785F5E7-76EA-2A4B-8F75-B5A0CE44A34A}"/>
    <hyperlink ref="C69" r:id="rId43" xr:uid="{F0C77D3F-6E43-594D-9029-2492450E9730}"/>
    <hyperlink ref="C71" r:id="rId44" xr:uid="{1627DDC0-AD5A-A14B-A471-68C567D866AC}"/>
    <hyperlink ref="C77" r:id="rId45" xr:uid="{4917390F-1D3C-424F-889B-3B45ED41EAA8}"/>
    <hyperlink ref="C78" r:id="rId46" xr:uid="{A880FD70-0180-7F4A-A820-B0CB1FF5DD28}"/>
    <hyperlink ref="C80" r:id="rId47" xr:uid="{B43B480C-6F12-9149-AFF6-8423C1C5A4FF}"/>
    <hyperlink ref="C81" r:id="rId48" xr:uid="{EA27A884-43A3-7C4E-80DB-2F9674F48481}"/>
    <hyperlink ref="C86" r:id="rId49" xr:uid="{20CE3768-08DE-6947-9729-23ADAB576928}"/>
    <hyperlink ref="C87" r:id="rId50" xr:uid="{0A540931-6689-0244-B599-A00E3BE63894}"/>
    <hyperlink ref="C89" r:id="rId51" xr:uid="{CFCA23BB-FE4A-E54F-AE8C-EF7E353F2B1A}"/>
    <hyperlink ref="C90" r:id="rId52" xr:uid="{94531B65-6FCA-994C-B350-CEE6A50FCD1C}"/>
    <hyperlink ref="C105" r:id="rId53" xr:uid="{367A0B60-5AE6-AA4A-B4E2-14BCB79B44B5}"/>
    <hyperlink ref="C113" r:id="rId54" xr:uid="{5D2721C6-38C1-9E4D-A341-729838DB2162}"/>
    <hyperlink ref="C121" r:id="rId55" xr:uid="{A222BC6B-3B02-2C4A-80CC-C14D47F8A774}"/>
    <hyperlink ref="C129" r:id="rId56" xr:uid="{A2DF1281-255E-2446-AF9A-A79057E65C3C}"/>
    <hyperlink ref="C142" r:id="rId57" xr:uid="{8ECE9271-F6A9-CB46-8492-687D47151038}"/>
    <hyperlink ref="C149" r:id="rId58" xr:uid="{35959C74-816D-114E-80A8-93C9739E4607}"/>
    <hyperlink ref="C156" r:id="rId59" xr:uid="{D5E59312-0DB9-764B-BD03-96880F434AFF}"/>
    <hyperlink ref="C163" r:id="rId60" xr:uid="{73322FFE-3F5E-AD4A-84C6-70AC272F9995}"/>
    <hyperlink ref="C170" r:id="rId61" xr:uid="{0B2BA7A9-2EA1-C24C-BF57-A086ADC21DC2}"/>
  </hyperlinks>
  <pageMargins left="0.7" right="0.7" top="0.75" bottom="0.75" header="0.3" footer="0.3"/>
  <legacyDrawing r:id="rId6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9C1B7C8-283B-B041-83AB-363D68AEFB59}">
          <x14:formula1>
            <xm:f>'Dropdowns and Keys'!$A$1:$A$7</xm:f>
          </x14:formula1>
          <xm:sqref>B4:B76 B95:B111 B136:B150 B172:B196 B213:B369</xm:sqref>
        </x14:dataValidation>
        <x14:dataValidation type="list" allowBlank="1" showInputMessage="1" showErrorMessage="1" xr:uid="{CEDDB8DB-68B5-914D-9159-E8D87923FCD7}">
          <x14:formula1>
            <xm:f>'Dropdowns and Keys'!$C$1:$C$5</xm:f>
          </x14:formula1>
          <xm:sqref>E4:E247</xm:sqref>
        </x14:dataValidation>
        <x14:dataValidation type="list" allowBlank="1" showInputMessage="1" showErrorMessage="1" xr:uid="{B5716926-E84E-C34C-A6E9-32EF241C6A56}">
          <x14:formula1>
            <xm:f>'Dropdowns and Keys'!$B$1:$B$5</xm:f>
          </x14:formula1>
          <xm:sqref>D4:D238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FCC58-20F5-A64C-A91E-09F3FA3996AB}">
  <dimension ref="A1:N88"/>
  <sheetViews>
    <sheetView topLeftCell="A85" workbookViewId="0">
      <selection activeCell="C72" sqref="C72"/>
    </sheetView>
  </sheetViews>
  <sheetFormatPr baseColWidth="10" defaultRowHeight="16" x14ac:dyDescent="0.2"/>
  <cols>
    <col min="1" max="1" width="58.5" customWidth="1"/>
    <col min="2" max="2" width="22.5" customWidth="1"/>
    <col min="3" max="3" width="24.5" customWidth="1"/>
    <col min="4" max="4" width="30.1640625" customWidth="1"/>
    <col min="5" max="5" width="27" customWidth="1"/>
    <col min="6" max="6" width="22.33203125" customWidth="1"/>
    <col min="7" max="7" width="19.6640625" customWidth="1"/>
    <col min="8" max="8" width="23.6640625" customWidth="1"/>
    <col min="9" max="9" width="17.83203125" customWidth="1"/>
    <col min="10" max="10" width="13.5" customWidth="1"/>
  </cols>
  <sheetData>
    <row r="1" spans="1:14" ht="22" x14ac:dyDescent="0.3">
      <c r="A1" s="44" t="s">
        <v>291</v>
      </c>
    </row>
    <row r="2" spans="1:14" ht="102" x14ac:dyDescent="0.2">
      <c r="A2" s="4" t="s">
        <v>316</v>
      </c>
      <c r="N2" s="2" t="s">
        <v>304</v>
      </c>
    </row>
    <row r="3" spans="1:14" ht="17" x14ac:dyDescent="0.2">
      <c r="A3" s="69" t="s">
        <v>306</v>
      </c>
      <c r="B3" s="1" t="s">
        <v>289</v>
      </c>
      <c r="C3" s="1" t="s">
        <v>290</v>
      </c>
      <c r="D3" s="1" t="s">
        <v>287</v>
      </c>
      <c r="E3" s="1" t="s">
        <v>288</v>
      </c>
      <c r="F3" s="1" t="s">
        <v>299</v>
      </c>
      <c r="G3" s="1" t="s">
        <v>300</v>
      </c>
      <c r="H3" s="1" t="s">
        <v>301</v>
      </c>
      <c r="I3" s="1" t="s">
        <v>305</v>
      </c>
      <c r="J3" s="1" t="s">
        <v>302</v>
      </c>
      <c r="K3" s="1" t="s">
        <v>303</v>
      </c>
      <c r="M3" s="2" t="s">
        <v>203</v>
      </c>
      <c r="N3" t="s">
        <v>294</v>
      </c>
    </row>
    <row r="4" spans="1:14" ht="17" x14ac:dyDescent="0.2">
      <c r="A4" s="40" t="s">
        <v>203</v>
      </c>
      <c r="B4" s="5">
        <f>COUNTIF(Audits!H13:AI21, "pass")+COUNTIF(Audits!H59:AI67, "pass")+COUNTIF(Audits!H104:AI111, "pass")+COUNTIF(Audits!H144:AI150, "pass")+COUNTIF(Audits!H181:AI188, "pass")</f>
        <v>77</v>
      </c>
      <c r="C4" s="66">
        <f>B4/1148</f>
        <v>6.7073170731707321E-2</v>
      </c>
      <c r="D4" s="5">
        <f>COUNTIF(Audits!H13:AI21, "fail")+COUNTIF(Audits!H59:AI67, "fail")+COUNTIF(Audits!H104:AI111, "fail")+COUNTIF(Audits!H144:AI150, "fail")+COUNTIF(Audits!H181:AI188, "fail")</f>
        <v>96</v>
      </c>
      <c r="E4" s="66">
        <f>D4/1148</f>
        <v>8.3623693379790948E-2</v>
      </c>
      <c r="F4" s="5">
        <f>COUNTIF(Audits!H13:AI21, "not tested")+COUNTIF(Audits!H59:AI67, "not tested")+COUNTIF(Audits!H104:AI111, "not tested")+COUNTIF(Audits!H144:AI150, "not tested")+COUNTIF(Audits!H181:AI188, "not tested")</f>
        <v>600</v>
      </c>
      <c r="G4" s="66">
        <f>F4/1148</f>
        <v>0.52264808362369342</v>
      </c>
      <c r="H4" s="5">
        <f>COUNTIF(Audits!H13:AI21, "not applicable")+COUNTIF(Audits!H59:AI67, "not applicable")+COUNTIF(Audits!H104:AI111, "not applicable")+COUNTIF(Audits!H144:AI150, "not applicable")+COUNTIF(Audits!H181:AI188, "not applicable")</f>
        <v>4</v>
      </c>
      <c r="I4" s="67">
        <f>H4/1148</f>
        <v>3.4843205574912892E-3</v>
      </c>
      <c r="J4" s="5">
        <f>COUNTIF(Audits!H13:AI21, "not in scope of tool")+COUNTIF(Audits!H59:AI67, "not in scope of tool")+COUNTIF(Audits!H104:AI111, "not in scope of tool")+COUNTIF(Audits!H144:AI150, "not in scope of tool")+COUNTIF(Audits!H181:AI188, "not in scope of tool")</f>
        <v>315</v>
      </c>
      <c r="K4" s="66">
        <f>J4/1148</f>
        <v>0.27439024390243905</v>
      </c>
      <c r="M4" s="2" t="s">
        <v>202</v>
      </c>
      <c r="N4" t="s">
        <v>295</v>
      </c>
    </row>
    <row r="5" spans="1:14" ht="17" x14ac:dyDescent="0.2">
      <c r="A5" s="40" t="s">
        <v>202</v>
      </c>
      <c r="B5" s="5">
        <f>COUNTIF(Audits!H22:AI30, "pass")+COUNTIF(Audits!H68:AI76, "pass")+COUNTIF(Audits!H120:AI127, "pass")+COUNTIF(Audits!H158:AI164, "pass")+COUNTIF(Audits!H189:AI196, "pass")</f>
        <v>252</v>
      </c>
      <c r="C5" s="66">
        <f>B5/1148</f>
        <v>0.21951219512195122</v>
      </c>
      <c r="D5" s="5">
        <f>COUNTIF(Audits!H22:AI30, "fail")+COUNTIF(Audits!H68:AI76, "fail")+COUNTIF(Audits!H120:AI127, "fail")+COUNTIF(Audits!H158:AI164, "fail")+COUNTIF(Audits!H189:AI196, "fail")</f>
        <v>93</v>
      </c>
      <c r="E5" s="66">
        <f>D5/1148</f>
        <v>8.1010452961672474E-2</v>
      </c>
      <c r="F5" s="5">
        <f>COUNTIF(Audits!H22:AI30, "not tested")+COUNTIF(Audits!H68:AI76, "not tested")+COUNTIF(Audits!H120:AI127, "not tested")+COUNTIF(Audits!H158:AI164, "not tested")+COUNTIF(Audits!H189:AI196, "not tested")</f>
        <v>735</v>
      </c>
      <c r="G5" s="66">
        <f>F5/1148</f>
        <v>0.6402439024390244</v>
      </c>
      <c r="H5" s="5">
        <f>COUNTIF(Audits!H22:AI30, "not applicable")+COUNTIF(Audits!H68:AI76, "not applicable")+COUNTIF(Audits!H120:AI127, "not applicable")+COUNTIF(Audits!H158:AI164, "not applicable")+COUNTIF(Audits!H189:AI196, "not applicable")</f>
        <v>0</v>
      </c>
      <c r="I5" s="67">
        <f>H5/1148</f>
        <v>0</v>
      </c>
      <c r="J5" s="5">
        <f>COUNTIF(Audits!H22:AI30, "not in scope of tool")+COUNTIF(Audits!H68:AI76, "not in scope of tool")+COUNTIF(Audits!H120:AI127, "not in scope of tool")+COUNTIF(Audits!H158:AI164, "not in scope of tool")+COUNTIF(Audits!H189:AI196, "not in scope of tool")</f>
        <v>67</v>
      </c>
      <c r="K5" s="66">
        <f>J5/1148</f>
        <v>5.8362369337979093E-2</v>
      </c>
      <c r="M5" s="2" t="s">
        <v>292</v>
      </c>
      <c r="N5" t="s">
        <v>296</v>
      </c>
    </row>
    <row r="6" spans="1:14" ht="17" x14ac:dyDescent="0.2">
      <c r="A6" s="40" t="s">
        <v>292</v>
      </c>
      <c r="B6" s="5">
        <f>COUNTIF(Audits!H31:AI39, "pass")+COUNTIF(Audits!H77:AI85, "pass")+COUNTIF(Audits!H151:AI157, "pass")+COUNTIF(Audits!H112:AI119, "pass")+COUNTIF(Audits!H197:AI204, "pass")</f>
        <v>134</v>
      </c>
      <c r="C6" s="66">
        <f>B6/1148</f>
        <v>0.11672473867595819</v>
      </c>
      <c r="D6" s="5">
        <f>COUNTIF(Audits!H31:AI39, "fail")+COUNTIF(Audits!H77:AI85, "fail")+COUNTIF(Audits!H151:AI157, "fail")+COUNTIF(Audits!H112:AI119, "fail")+COUNTIF(Audits!H197:AI204, "fail")</f>
        <v>165</v>
      </c>
      <c r="E6" s="66">
        <f>D6/1148</f>
        <v>0.14372822299651569</v>
      </c>
      <c r="F6" s="5">
        <f>COUNTIF(Audits!H31:AI39, "not tested")+COUNTIF(Audits!H77:AI85, "not tested")+COUNTIF(Audits!H151:AI157, "not tested")+COUNTIF(Audits!H112:AI119, "not tested")+COUNTIF(Audits!H197:AI204, "not tested")</f>
        <v>736</v>
      </c>
      <c r="G6" s="66">
        <f>F6/1148</f>
        <v>0.64111498257839716</v>
      </c>
      <c r="H6" s="5">
        <f>COUNTIF(Audits!H31:AI39, "not applicable")+COUNTIF(Audits!H77:AI85, "not applicable")+COUNTIF(Audits!H151:AI157, "not applicable")+COUNTIF(Audits!H112:AI119, "not applicable")+COUNTIF(Audits!H197:AI204, "not applicable")</f>
        <v>0</v>
      </c>
      <c r="I6" s="67">
        <f>H6/1148</f>
        <v>0</v>
      </c>
      <c r="J6" s="5">
        <f>COUNTIF(Audits!H31:AI39, "not in scope of tool")+COUNTIF(Audits!H77:AI85, "not in scope of tool")+COUNTIF(Audits!H151:AI157, "not in scope of tool")+COUNTIF(Audits!H112:AI119, "not in scope of tool")+COUNTIF(Audits!H197:AI204, "not in scope of tool")</f>
        <v>49</v>
      </c>
      <c r="K6" s="66">
        <f>J6/1148</f>
        <v>4.2682926829268296E-2</v>
      </c>
      <c r="M6" s="2" t="s">
        <v>293</v>
      </c>
      <c r="N6" t="s">
        <v>297</v>
      </c>
    </row>
    <row r="7" spans="1:14" ht="17" x14ac:dyDescent="0.2">
      <c r="A7" s="40" t="s">
        <v>293</v>
      </c>
      <c r="B7" s="5">
        <f>COUNTIF(Audits!H4:AI12, "pass")+COUNTIF(Audits!H50:AI58, "pass")+COUNTIF(Audits!H96:AI103, "pass")+COUNTIF(Audits!H137:AI143, "pass")+COUNTIF(Audits!H173:AI180, "pass")</f>
        <v>34</v>
      </c>
      <c r="C7" s="66">
        <f>B7/1148</f>
        <v>2.9616724738675958E-2</v>
      </c>
      <c r="D7" s="5">
        <f>COUNTIF(Audits!H4:AI12, "fail")+COUNTIF(Audits!H50:AI58, "fail")+COUNTIF(Audits!H96:AI103, "fail")+COUNTIF(Audits!H137:AI143, "fail")+COUNTIF(Audits!H173:AI180, "fail")</f>
        <v>7</v>
      </c>
      <c r="E7" s="66">
        <f>D7/1148</f>
        <v>6.0975609756097563E-3</v>
      </c>
      <c r="F7" s="5">
        <f>COUNTIF(Audits!H4:AI12, "not applicable")+COUNTIF(Audits!H50:AI58, "not applicable")+COUNTIF(Audits!H96:AI103, "not applicable")+COUNTIF(Audits!H137:AI143, "not applicable")+COUNTIF(Audits!H173:AI180, "not applicable")</f>
        <v>0</v>
      </c>
      <c r="G7" s="66">
        <f>F7/1148</f>
        <v>0</v>
      </c>
      <c r="H7" s="5">
        <f>COUNTIF(Audits!H4:AI12, "not applicable")+COUNTIF(Audits!H50:AI58, "not applicable")+COUNTIF(Audits!H96:AI103, "not applicable")+COUNTIF(Audits!H137:AI143, "not applicable")+COUNTIF(Audits!H173:AI180, "not applicable")</f>
        <v>0</v>
      </c>
      <c r="I7" s="67">
        <f>H7/1148</f>
        <v>0</v>
      </c>
      <c r="J7" s="5">
        <f>COUNTIF(Audits!H4:AI12, "not in scope of tool")+COUNTIF(Audits!H50:AI58, "not in scope of tool")+COUNTIF(Audits!H96:AI103, "not in scope of tool")+COUNTIF(Audits!H137:AI143, "not in scope of tool")+COUNTIF(Audits!H173:AI180, "not in scope of tool")</f>
        <v>1066</v>
      </c>
      <c r="K7" s="66">
        <f>J7/1148</f>
        <v>0.9285714285714286</v>
      </c>
      <c r="M7" s="2" t="s">
        <v>231</v>
      </c>
      <c r="N7" t="s">
        <v>298</v>
      </c>
    </row>
    <row r="8" spans="1:14" ht="17" x14ac:dyDescent="0.2">
      <c r="A8" s="40" t="s">
        <v>231</v>
      </c>
      <c r="B8" s="5">
        <f>COUNTIF(Audits!H40:AI48, "pass")+COUNTIF(Audits!H86:AI94, "pass")+COUNTIF(Audits!H128:AI135, "pass")+COUNTIF(Audits!H165:AI171, "pass")+COUNTIF(Audits!H205:AI212, "pass")</f>
        <v>531</v>
      </c>
      <c r="C8" s="66">
        <f>B8/1148</f>
        <v>0.46254355400696862</v>
      </c>
      <c r="D8" s="5">
        <f>COUNTIF(Audits!H40:AI48, "fail")+COUNTIF(Audits!H86:AI94, "fail")+COUNTIF(Audits!H128:AI135, "fail")+COUNTIF(Audits!H165:AI171, "fail")+COUNTIF(Audits!H205:AI212, "fail")</f>
        <v>112</v>
      </c>
      <c r="E8" s="66">
        <f>D8/1148</f>
        <v>9.7560975609756101E-2</v>
      </c>
      <c r="F8" s="5">
        <f>COUNTIF(Audits!H40:AI48, "not tested")+COUNTIF(Audits!H86:AI94, "not tested")+COUNTIF(Audits!H128:AI135, "not tested")+COUNTIF(Audits!H165:AI171, "not tested")+COUNTIF(Audits!H205:AI212, "not tested")</f>
        <v>165</v>
      </c>
      <c r="G8" s="66">
        <f>F8/1148</f>
        <v>0.14372822299651569</v>
      </c>
      <c r="H8" s="5">
        <f>COUNTIF(Audits!H40:AI48, "not applicable")+COUNTIF(Audits!H86:AI94, "not applicable")+COUNTIF(Audits!H128:AI135, "not applicable")+COUNTIF(Audits!H165:AI171, "not applicable")+COUNTIF(Audits!H205:AI212, "not applicable")</f>
        <v>299</v>
      </c>
      <c r="I8" s="67">
        <f>H8/1148</f>
        <v>0.26045296167247389</v>
      </c>
      <c r="J8" s="5">
        <f>COUNTIF(Audits!H40:AI48, "not in scope of tool")+COUNTIF(Audits!H86:AI94, "not in scope of tool")+COUNTIF(Audits!H128:AI135, "not in scope of tool")+COUNTIF(Audits!H165:AI171, "not in scope of tool")+COUNTIF(Audits!H205:AI212, "not in scope of tool")</f>
        <v>41</v>
      </c>
      <c r="K8" s="66">
        <f>J8/1148</f>
        <v>3.5714285714285712E-2</v>
      </c>
    </row>
    <row r="11" spans="1:14" ht="34" x14ac:dyDescent="0.2">
      <c r="A11" s="72" t="s">
        <v>260</v>
      </c>
      <c r="B11" s="1" t="s">
        <v>289</v>
      </c>
      <c r="C11" s="1" t="s">
        <v>290</v>
      </c>
      <c r="D11" s="1" t="s">
        <v>287</v>
      </c>
      <c r="E11" s="1" t="s">
        <v>288</v>
      </c>
      <c r="F11" s="1" t="s">
        <v>169</v>
      </c>
      <c r="G11" s="1" t="s">
        <v>200</v>
      </c>
      <c r="H11" s="1" t="s">
        <v>226</v>
      </c>
    </row>
    <row r="12" spans="1:14" ht="17" x14ac:dyDescent="0.2">
      <c r="A12" s="62" t="s">
        <v>29</v>
      </c>
      <c r="B12" s="5">
        <f>COUNTIF(Audits!H4:'Audits'!H212, "pass")</f>
        <v>64</v>
      </c>
      <c r="C12" s="39">
        <f>B12/COUNTA(Audits!H4:H48, Audits!H50:H94, Audits!H96:H135, Audits!H137:H171, Audits!H173:H212)</f>
        <v>0.31219512195121951</v>
      </c>
      <c r="D12" s="42">
        <f>COUNTIF(Audits!H4:'Audits'!H212, "fail")</f>
        <v>33</v>
      </c>
      <c r="E12" s="39">
        <f>D12/COUNTA(Audits!H4:H48, Audits!H50:H94, Audits!H96:H135, Audits!H137:H171, Audits!H173:H212)</f>
        <v>0.16097560975609757</v>
      </c>
      <c r="F12" s="39">
        <f>COUNTIF(Audits!H4:'Audits'!H212, "not applicable")/COUNTA(Audits!H4:H48, Audits!H50:H94, Audits!H96:H135, Audits!H137:H171, Audits!H173:H212)</f>
        <v>4.3902439024390241E-2</v>
      </c>
      <c r="G12" s="39">
        <f>COUNTIF(Audits!H4:'Audits'!H212, "not tested")/COUNTA(Audits!H4:H48, Audits!H50:H94, Audits!H96:H135, Audits!H137:H171, Audits!H173:H212)</f>
        <v>0.26829268292682928</v>
      </c>
      <c r="H12" s="39">
        <f>COUNTIF(Audits!H4:'Audits'!H212, "not in scope of tool")/COUNTA(Audits!H4:H48, Audits!H50:H94, Audits!H96:H135, Audits!H137:H171, Audits!H173:H212)</f>
        <v>0.2</v>
      </c>
    </row>
    <row r="13" spans="1:14" ht="17" x14ac:dyDescent="0.2">
      <c r="A13" s="62" t="s">
        <v>31</v>
      </c>
      <c r="B13" s="5">
        <f>COUNTIF(Audits!I4:'Audits'!I212, "pass")</f>
        <v>0</v>
      </c>
      <c r="C13" s="66">
        <f>B13/COUNTA(Audits!I4:I48, Audits!I50:I94, Audits!I96:I135, Audits!I137:I171, Audits!I173:I212)</f>
        <v>0</v>
      </c>
      <c r="D13" s="42">
        <f>COUNTIF(Audits!I4:'Audits'!I212, "fail")</f>
        <v>0</v>
      </c>
      <c r="E13" s="66">
        <f>D13/COUNTA(Audits!I4:I48, Audits!I50:I94, Audits!I96:I135, Audits!I137:I171, Audits!I173:I212)</f>
        <v>0</v>
      </c>
      <c r="F13" s="66">
        <f>COUNTIF(Audits!I4:'Audits'!I212, "not applicable")/COUNTA(Audits!I4:I48, Audits!I50:I94, Audits!I96:I135, Audits!I137:I171, Audits!I173:I212)</f>
        <v>0</v>
      </c>
      <c r="G13" s="39">
        <f>COUNTIF(Audits!I4:'Audits'!I212, "not tested")/COUNTA(Audits!I4:I48, Audits!I50:I94, Audits!I96:I135, Audits!I137:I171, Audits!I173:I212)</f>
        <v>0.78536585365853662</v>
      </c>
      <c r="H13" s="39">
        <f>COUNTIF(Audits!I4:'Audits'!I212, "not in scope of tool")/COUNTA(Audits!I4:I48, Audits!I50:I94, Audits!I96:I135, Audits!I137:I171, Audits!I173:I212)</f>
        <v>0.2</v>
      </c>
    </row>
    <row r="14" spans="1:14" ht="17" x14ac:dyDescent="0.2">
      <c r="A14" s="62" t="s">
        <v>42</v>
      </c>
      <c r="B14" s="5">
        <f>COUNTIF(Audits!J4:'Audits'!J212, "pass")</f>
        <v>62</v>
      </c>
      <c r="C14" s="39">
        <f>B14/COUNTA(Audits!J4:J48, Audits!J50:J94, Audits!J96:J135, Audits!J137:J171, Audits!J173:J212)</f>
        <v>0.30243902439024389</v>
      </c>
      <c r="D14" s="42">
        <f>COUNTIF(Audits!J4:'Audits'!J212, "fail")</f>
        <v>20</v>
      </c>
      <c r="E14" s="39">
        <f>D14/COUNTA(Audits!J4:J48, Audits!J50:J94, Audits!J96:J135, Audits!J137:J171, Audits!J173:J212)</f>
        <v>9.7560975609756101E-2</v>
      </c>
      <c r="F14" s="66">
        <f>COUNTIF(Audits!J4:'Audits'!J212, "not applicable")/COUNTA(Audits!J4:J48, Audits!J50:J94, Audits!J96:J135, Audits!J137:J171, Audits!J173:J212)</f>
        <v>0</v>
      </c>
      <c r="G14" s="39">
        <f>COUNTIF(Audits!J4:'Audits'!J212, "not tested")/COUNTA(Audits!J4:J48, Audits!J50:J94, Audits!J96:J135, Audits!J137:J171, Audits!J173:J212)</f>
        <v>0.1951219512195122</v>
      </c>
      <c r="H14" s="39">
        <f>COUNTIF(Audits!J4:'Audits'!J212, "not in scope of tool")/COUNTA(Audits!J4:J48, Audits!J50:J94, Audits!J96:J135, Audits!J137:J171, Audits!J173:J212)</f>
        <v>0.3902439024390244</v>
      </c>
    </row>
    <row r="15" spans="1:14" ht="17" x14ac:dyDescent="0.2">
      <c r="A15" s="62" t="s">
        <v>38</v>
      </c>
      <c r="B15" s="5">
        <f>COUNTIF(Audits!K4:'Audits'!K212, "pass")</f>
        <v>1</v>
      </c>
      <c r="C15" s="67">
        <f>B15/COUNTA(Audits!K4:K48, Audits!K50:K94, Audits!K96:K135, Audits!K137:K171, Audits!K173:K212)</f>
        <v>4.8780487804878049E-3</v>
      </c>
      <c r="D15" s="5">
        <f>COUNTIF(Audits!K4:'Audits'!K212, "fail")</f>
        <v>0</v>
      </c>
      <c r="E15" s="66">
        <f>D15/COUNTA(Audits!K4:K48, Audits!K50:K94, Audits!K96:K135, Audits!K137:K171, Audits!K173:K212)</f>
        <v>0</v>
      </c>
      <c r="F15" s="39">
        <f>COUNTIF(Audits!K4:'Audits'!K212, "not applicable")/COUNTA(Audits!K4:K48, Audits!K50:K94, Audits!K96:K135, Audits!K137:K171, Audits!K173:K212)</f>
        <v>0.1951219512195122</v>
      </c>
      <c r="G15" s="39">
        <f>COUNTIF(Audits!K4:'Audits'!K212, "not tested")/COUNTA(Audits!K4:K48, Audits!K50:K94, Audits!K96:K135, Audits!K137:K171, Audits!K173:K212)</f>
        <v>0.39512195121951221</v>
      </c>
      <c r="H15" s="39">
        <f>COUNTIF(Audits!K4:'Audits'!K212, "not in scope of tool")/COUNTA(Audits!K4:K48, Audits!K50:K94, Audits!K96:K135, Audits!K137:K171, Audits!K173:K212)</f>
        <v>0.3902439024390244</v>
      </c>
      <c r="L15" s="66"/>
    </row>
    <row r="16" spans="1:14" ht="17" x14ac:dyDescent="0.2">
      <c r="A16" s="62" t="s">
        <v>43</v>
      </c>
      <c r="B16" s="5">
        <f>COUNTIF(Audits!L4:'Audits'!L212, "pass")</f>
        <v>72</v>
      </c>
      <c r="C16" s="39">
        <f>B16/COUNTA(Audits!L4:L48, Audits!L50:L94, Audits!L96:L135, Audits!L137:L171, Audits!L173:L212)</f>
        <v>0.35121951219512193</v>
      </c>
      <c r="D16" s="5">
        <f>COUNTIF(Audits!L4:'Audits'!L212, "fail")</f>
        <v>2</v>
      </c>
      <c r="E16" s="39">
        <f>D16/COUNTA(Audits!L4:L48, Audits!L50:L94, Audits!L96:L135, Audits!L137:L171, Audits!L173:L212)</f>
        <v>9.7560975609756097E-3</v>
      </c>
      <c r="F16" s="39">
        <f>COUNTIF(Audits!L4:'Audits'!L212, "not applicable")/COUNTA(Audits!L4:L48, Audits!L50:L94, Audits!L96:L135, Audits!L137:L171, Audits!L173:L212)</f>
        <v>1.4634146341463415E-2</v>
      </c>
      <c r="G16" s="39">
        <f>COUNTIF(Audits!L4:'Audits'!L212, "not tested")/COUNTA(Audits!L4:L48, Audits!L50:L94, Audits!L96:L135, Audits!L137:L171, Audits!L173:L212)</f>
        <v>0.40975609756097559</v>
      </c>
      <c r="H16" s="39">
        <f>COUNTIF(Audits!L4:'Audits'!L212, "not in scope of tool")/COUNTA(Audits!L4:L48, Audits!L50:L94, Audits!L96:L135, Audits!L137:L171, Audits!L173:L212)</f>
        <v>0.2</v>
      </c>
    </row>
    <row r="17" spans="1:8" ht="17" x14ac:dyDescent="0.2">
      <c r="A17" s="62" t="s">
        <v>48</v>
      </c>
      <c r="B17" s="5">
        <f>COUNTIF(Audits!M4:'Audits'!M212, "pass")</f>
        <v>30</v>
      </c>
      <c r="C17" s="68">
        <f>B17/COUNTA(Audits!M4:M48, Audits!M50:M94, Audits!M96:M135, Audits!M137:M171, Audits!M173:M212)</f>
        <v>0.14634146341463414</v>
      </c>
      <c r="D17" s="5">
        <f>COUNTIF(Audits!M4:'Audits'!M212, "fail")</f>
        <v>11</v>
      </c>
      <c r="E17" s="39">
        <f>D17/COUNTA(Audits!M4:M48, Audits!M50:M94, Audits!M96:M135, Audits!M137:M171, Audits!M173:M212)</f>
        <v>5.3658536585365853E-2</v>
      </c>
      <c r="F17" s="66">
        <f>COUNTIF(Audits!M4:'Audits'!M212, "not applicable")/COUNTA(Audits!M4:M48, Audits!M50:M94, Audits!M96:M135, Audits!M137:M171, Audits!M173:M212)</f>
        <v>0</v>
      </c>
      <c r="G17" s="39">
        <f>COUNTIF(Audits!M4:'Audits'!M212, "not tested")/COUNTA(Audits!M4:M48, Audits!M50:M94, Audits!M96:M135, Audits!M137:M171, Audits!M173:M212)</f>
        <v>0.58536585365853655</v>
      </c>
      <c r="H17" s="39">
        <f>COUNTIF(Audits!M4:'Audits'!M212, "not in scope of tool")/COUNTA(Audits!M4:M48, Audits!M50:M94, Audits!M96:M135, Audits!M137:M171, Audits!M173:M212)</f>
        <v>0.2</v>
      </c>
    </row>
    <row r="18" spans="1:8" ht="17" x14ac:dyDescent="0.2">
      <c r="A18" s="62" t="s">
        <v>52</v>
      </c>
      <c r="B18" s="5">
        <f>COUNTIF(Audits!N4:'Audits'!N212, "pass")</f>
        <v>33</v>
      </c>
      <c r="C18" s="68">
        <f>B18/COUNTA(Audits!N4:N48, Audits!N50:N94, Audits!N96:N135, Audits!N137:N171, Audits!N173:N212)</f>
        <v>0.16097560975609757</v>
      </c>
      <c r="D18" s="5">
        <f>COUNTIF(Audits!N4:'Audits'!N212, "fail")</f>
        <v>16</v>
      </c>
      <c r="E18" s="39">
        <f>D18/COUNTA(Audits!N4:N48, Audits!N50:N94, Audits!N96:N135, Audits!N137:N171, Audits!N173:N212)</f>
        <v>7.8048780487804878E-2</v>
      </c>
      <c r="F18" s="66">
        <f>COUNTIF(Audits!N4:'Audits'!N212, "not applicable")/COUNTA(Audits!N4:N48, Audits!N50:N94, Audits!N96:N135, Audits!N137:N171, Audits!N173:N212)</f>
        <v>0</v>
      </c>
      <c r="G18" s="39">
        <f>COUNTIF(Audits!N4:'Audits'!N212, "not tested")/COUNTA(Audits!N4:N48, Audits!N50:N94, Audits!N96:N135, Audits!N137:N171, Audits!N173:N212)</f>
        <v>0.54634146341463419</v>
      </c>
      <c r="H18" s="39">
        <f>COUNTIF(Audits!N4:'Audits'!N212, "not in scope of tool")/COUNTA(Audits!N4:N48, Audits!N50:N94, Audits!N96:N135, Audits!N137:N171, Audits!N173:N212)</f>
        <v>0.2</v>
      </c>
    </row>
    <row r="19" spans="1:8" ht="17" x14ac:dyDescent="0.2">
      <c r="A19" s="62" t="s">
        <v>54</v>
      </c>
      <c r="B19" s="5">
        <f>COUNTIF(Audits!O4:'Audits'!O212, "pass")</f>
        <v>77</v>
      </c>
      <c r="C19" s="39">
        <f>B19/COUNTA(Audits!O4:O48, Audits!O50:O94, Audits!O96:O135, Audits!O137:O171, Audits!O173:O212)</f>
        <v>0.37560975609756098</v>
      </c>
      <c r="D19" s="5">
        <f>COUNTIF(Audits!O4:'Audits'!O212, "fail")</f>
        <v>2</v>
      </c>
      <c r="E19" s="39">
        <f>D19/COUNTA(Audits!O4:O48, Audits!O50:O94, Audits!O96:O135, Audits!O137:O171, Audits!O173:O212)</f>
        <v>9.7560975609756097E-3</v>
      </c>
      <c r="F19" s="66">
        <f>COUNTIF(Audits!O4:'Audits'!O212, "not applicable")/COUNTA(Audits!O4:O48, Audits!O50:O94, Audits!O96:O135, Audits!O137:O171, Audits!O173:O212)</f>
        <v>0</v>
      </c>
      <c r="G19" s="39">
        <f>COUNTIF(Audits!O4:'Audits'!O212, "not tested")/COUNTA(Audits!O4:O48, Audits!O50:O94, Audits!O96:O135, Audits!O137:O171, Audits!O173:O212)</f>
        <v>0.2097560975609756</v>
      </c>
      <c r="H19" s="39">
        <f>COUNTIF(Audits!O4:'Audits'!O212, "not in scope of tool")/COUNTA(Audits!O4:O48, Audits!O50:O94, Audits!O96:O135, Audits!O137:O171, Audits!O173:O212)</f>
        <v>0.3902439024390244</v>
      </c>
    </row>
    <row r="20" spans="1:8" ht="17" x14ac:dyDescent="0.2">
      <c r="A20" s="62" t="s">
        <v>71</v>
      </c>
      <c r="B20" s="5">
        <f>COUNTIF(Audits!P4:'Audits'!P212, "pass")</f>
        <v>0</v>
      </c>
      <c r="C20" s="39">
        <f>B20/COUNTA(Audits!P4:P48, Audits!P50:P94, Audits!P96:P135, Audits!P137:P171, Audits!P173:P212)</f>
        <v>0</v>
      </c>
      <c r="D20" s="5">
        <f>COUNTIF(Audits!P4:'Audits'!P212, "fail")</f>
        <v>0</v>
      </c>
      <c r="E20" s="66">
        <f>D20/COUNTA(Audits!P4:P48, Audits!P50:P94, Audits!P96:P135, Audits!P137:P171, Audits!P173:P212)</f>
        <v>0</v>
      </c>
      <c r="F20" s="39">
        <f>COUNTIF(Audits!P4:'Audits'!P212, "not applicable")/COUNTA(Audits!P4:P48, Audits!P50:P94, Audits!P96:P135, Audits!P137:P171, Audits!P173:P212)</f>
        <v>0.1951219512195122</v>
      </c>
      <c r="G20" s="39">
        <f>COUNTIF(Audits!P4:'Audits'!P212, "not tested")/COUNTA(Audits!P4:P48, Audits!P50:P94, Audits!P96:P135, Audits!P137:P171, Audits!P173:P212)</f>
        <v>0.59024390243902436</v>
      </c>
      <c r="H20" s="39">
        <f>COUNTIF(Audits!P4:'Audits'!P212, "not in scope of tool")/COUNTA(Audits!P4:P48, Audits!P50:P94, Audits!P96:P135, Audits!P137:P171, Audits!P173:P212)</f>
        <v>0.2</v>
      </c>
    </row>
    <row r="21" spans="1:8" ht="17" x14ac:dyDescent="0.2">
      <c r="A21" s="63" t="s">
        <v>62</v>
      </c>
      <c r="B21" s="5">
        <f>COUNTIF(Audits!Q4:'Audits'!Q212, "pass")</f>
        <v>118</v>
      </c>
      <c r="C21" s="39">
        <f>B21/COUNTA(Audits!Q4:Q48, Audits!Q50:Q94, Audits!Q96:Q135, Audits!Q137:Q171, Audits!Q173:Q212)</f>
        <v>0.57560975609756093</v>
      </c>
      <c r="D21" s="5">
        <f>COUNTIF(Audits!Q4:'Audits'!Q212, "fail")</f>
        <v>39</v>
      </c>
      <c r="E21" s="39">
        <f>D21/COUNTA(Audits!Q4:Q48, Audits!Q50:Q94, Audits!Q96:Q135, Audits!Q137:Q171, Audits!Q173:Q212)</f>
        <v>0.19024390243902439</v>
      </c>
      <c r="F21" s="39">
        <f>COUNTIF(Audits!Q4:'Audits'!Q212, "not applicable")/COUNTA(Audits!Q4:Q48, Audits!Q50:Q94, Audits!Q96:Q135, Audits!Q137:Q171, Audits!Q173:Q212)</f>
        <v>1.9512195121951219E-2</v>
      </c>
      <c r="G21" s="66">
        <f>COUNTIF(Audits!Q4:'Audits'!Q212, "not tested")/COUNTA(Audits!Q4:Q48, Audits!Q50:Q94, Audits!Q96:Q135, Audits!Q137:Q171, Audits!Q173:Q212)</f>
        <v>0</v>
      </c>
      <c r="H21" s="39">
        <f>COUNTIF(Audits!Q4:'Audits'!Q212, "not in scope of tool")/COUNTA(Audits!Q4:Q48, Audits!Q50:Q94, Audits!Q96:Q135, Audits!Q137:Q171, Audits!Q173:Q212)</f>
        <v>0.2</v>
      </c>
    </row>
    <row r="22" spans="1:8" ht="17" x14ac:dyDescent="0.2">
      <c r="A22" s="63" t="s">
        <v>193</v>
      </c>
      <c r="B22" s="5">
        <f>COUNTIF(Audits!R4:'Audits'!R212, "pass")</f>
        <v>0</v>
      </c>
      <c r="C22" s="66">
        <f>B22/COUNTA(Audits!R4:R48, Audits!R50:R94, Audits!R96:R135, Audits!R137:R171, Audits!R173:R212)</f>
        <v>0</v>
      </c>
      <c r="D22" s="5">
        <f>COUNTIF(Audits!R4:'Audits'!R212, "fail")</f>
        <v>1</v>
      </c>
      <c r="E22" s="67">
        <f>D22/COUNTA(Audits!R4:R48, Audits!R50:R94, Audits!R96:R135, Audits!R137:R171, Audits!R173:R212)</f>
        <v>4.8780487804878049E-3</v>
      </c>
      <c r="F22" s="39">
        <f>COUNTIF(Audits!R4:'Audits'!R212, "not applicable")/COUNTA(Audits!R4:R48, Audits!R50:R94, Audits!R96:R135, Audits!R137:R171, Audits!R173:R212)</f>
        <v>0.1951219512195122</v>
      </c>
      <c r="G22" s="39">
        <f>COUNTIF(Audits!R4:'Audits'!R212, "not tested")/COUNTA(Audits!R4:R48, Audits!R50:R94, Audits!R96:R135, Audits!R137:R171, Audits!R173:R212)</f>
        <v>0.54146341463414638</v>
      </c>
      <c r="H22" s="39">
        <f>COUNTIF(Audits!R4:'Audits'!R212, "not in scope of tool")/COUNTA(Audits!R4:R48, Audits!R50:R94, Audits!R96:R135, Audits!R137:R171, Audits!R173:R212)</f>
        <v>0.2</v>
      </c>
    </row>
    <row r="23" spans="1:8" ht="17" x14ac:dyDescent="0.2">
      <c r="A23" s="63" t="s">
        <v>75</v>
      </c>
      <c r="B23" s="5">
        <f>COUNTIF(Audits!S4:'Audits'!S212, "pass")</f>
        <v>2</v>
      </c>
      <c r="C23" s="39">
        <f>B23/COUNTA(Audits!S4:S48, Audits!S50:S94, Audits!S96:S135, Audits!S137:S171, Audits!S173:S212)</f>
        <v>9.7560975609756097E-3</v>
      </c>
      <c r="D23" s="5">
        <f>COUNTIF(Audits!S4:'Audits'!S212, "fail")</f>
        <v>0</v>
      </c>
      <c r="E23" s="66">
        <f>D23/COUNTA(Audits!S4:S48, Audits!S50:S94, Audits!S96:S135, Audits!S137:S171, Audits!S173:S212)</f>
        <v>0</v>
      </c>
      <c r="F23" s="39">
        <f>COUNTIF(Audits!S4:'Audits'!S212, "not applicable")/COUNTA(Audits!S4:S48, Audits!S50:S94, Audits!S96:S135, Audits!S137:S171, Audits!S173:S212)</f>
        <v>0.1951219512195122</v>
      </c>
      <c r="G23" s="39">
        <f>COUNTIF(Audits!S4:'Audits'!S212, "not tested")/COUNTA(Audits!S4:S48, Audits!S50:S94, Audits!S96:S135, Audits!S137:S171, Audits!S173:S212)</f>
        <v>0.58048780487804874</v>
      </c>
      <c r="H23" s="39">
        <f>COUNTIF(Audits!S4:'Audits'!S212, "not in scope of tool")/COUNTA(Audits!S4:S48, Audits!S50:S94, Audits!S96:S135, Audits!S137:S171, Audits!S173:S212)</f>
        <v>0.2</v>
      </c>
    </row>
    <row r="24" spans="1:8" ht="17" x14ac:dyDescent="0.2">
      <c r="A24" s="63" t="s">
        <v>67</v>
      </c>
      <c r="B24" s="5">
        <f>COUNTIF(Audits!T4:'Audits'!T212, "pass")</f>
        <v>1</v>
      </c>
      <c r="C24" s="67">
        <f>B24/COUNTA(Audits!T4:T48, Audits!T50:T94, Audits!T96:T135, Audits!T137:T171, Audits!T173:T212)</f>
        <v>4.8780487804878049E-3</v>
      </c>
      <c r="D24" s="5">
        <f>COUNTIF(Audits!T4:'Audits'!T212, "fail")</f>
        <v>0</v>
      </c>
      <c r="E24" s="66">
        <f>D24/COUNTA(Audits!T4:T48, Audits!T50:T94, Audits!T96:T135, Audits!T137:T171, Audits!T173:T212)</f>
        <v>0</v>
      </c>
      <c r="F24" s="39">
        <f>COUNTIF(Audits!T4:'Audits'!T212, "not applicable")/COUNTA(Audits!T4:T48, Audits!T50:T94, Audits!T96:T135, Audits!T137:T171, Audits!T173:T212)</f>
        <v>0.1951219512195122</v>
      </c>
      <c r="G24" s="39">
        <f>COUNTIF(Audits!T4:'Audits'!T212, "not tested")/COUNTA(Audits!T4:T48, Audits!T50:T94, Audits!T96:T135, Audits!T137:T171, Audits!T173:T212)</f>
        <v>0.54146341463414638</v>
      </c>
      <c r="H24" s="39">
        <f>COUNTIF(Audits!T4:'Audits'!T212, "not in scope of tool")/COUNTA(Audits!T4:T48, Audits!T50:T94, Audits!T96:T135, Audits!T137:T171, Audits!T173:T212)</f>
        <v>0.2</v>
      </c>
    </row>
    <row r="25" spans="1:8" ht="17" x14ac:dyDescent="0.2">
      <c r="A25" s="63" t="s">
        <v>93</v>
      </c>
      <c r="B25" s="5">
        <f>COUNTIF(Audits!U4:'Audits'!U212, "pass")</f>
        <v>36</v>
      </c>
      <c r="C25" s="39">
        <f>B25/COUNTA(Audits!U4:U48, Audits!U50:U94, Audits!U96:U135, Audits!U137:U171, Audits!U173:U212)</f>
        <v>0.17560975609756097</v>
      </c>
      <c r="D25" s="5">
        <f>COUNTIF(Audits!U4:'Audits'!U212, "fail")</f>
        <v>5</v>
      </c>
      <c r="E25" s="39">
        <f>D25/COUNTA(Audits!U4:U48, Audits!U50:U94, Audits!U96:U135, Audits!U137:U171, Audits!U173:U212)</f>
        <v>2.4390243902439025E-2</v>
      </c>
      <c r="F25" s="66">
        <f>COUNTIF(Audits!U4:'Audits'!U212, "not applicable")/COUNTA(Audits!U4:U48, Audits!U50:U94, Audits!U96:U135, Audits!U137:U171, Audits!U173:U212)</f>
        <v>0</v>
      </c>
      <c r="G25" s="39">
        <f>COUNTIF(Audits!U4:'Audits'!U212, "not tested")/COUNTA(Audits!U4:U48, Audits!U50:U94, Audits!U96:U135, Audits!U137:U171, Audits!U173:U212)</f>
        <v>0.35121951219512193</v>
      </c>
      <c r="H25" s="39">
        <f>COUNTIF(Audits!U4:'Audits'!U212, "not in scope of tool")/COUNTA(Audits!U4:U48, Audits!U50:U94, Audits!U96:U135, Audits!U137:U171, Audits!U173:U212)</f>
        <v>0.3902439024390244</v>
      </c>
    </row>
    <row r="26" spans="1:8" ht="17" x14ac:dyDescent="0.2">
      <c r="A26" s="63" t="s">
        <v>97</v>
      </c>
      <c r="B26" s="5">
        <f>COUNTIF(Audits!V4:'Audits'!V212, "pass")</f>
        <v>0</v>
      </c>
      <c r="C26" s="66">
        <f>B26/COUNTA(Audits!V4:V48, Audits!V50:V94, Audits!V96:V135, Audits!V137:V171, Audits!V173:V212)</f>
        <v>0</v>
      </c>
      <c r="D26" s="5">
        <f>COUNTIF(Audits!V4:'Audits'!V212, "fail")</f>
        <v>0</v>
      </c>
      <c r="E26" s="66">
        <f>D626/COUNTA(Audits!V4:V48, Audits!V50:V94, Audits!V96:V135, Audits!V137:V171, Audits!V173:V212)</f>
        <v>0</v>
      </c>
      <c r="F26" s="66">
        <f>COUNTIF(Audits!V4:'Audits'!V212, "not applicable")/COUNTA(Audits!V4:V48, Audits!V50:V94, Audits!V96:V135, Audits!V137:V171, Audits!V173:V212)</f>
        <v>0</v>
      </c>
      <c r="G26" s="39">
        <f>COUNTIF(Audits!V4:'Audits'!V212, "not tested")/COUNTA(Audits!V4:V48, Audits!V50:V94, Audits!V96:V135, Audits!V137:V171, Audits!V173:V212)</f>
        <v>0.78536585365853662</v>
      </c>
      <c r="H26" s="39">
        <f>COUNTIF(Audits!V4:'Audits'!V212, "not in scope of tool")/COUNTA(Audits!V4:V48, Audits!V50:V94, Audits!V96:V135, Audits!V137:V171, Audits!V173:V212)</f>
        <v>0.2</v>
      </c>
    </row>
    <row r="27" spans="1:8" ht="17" x14ac:dyDescent="0.2">
      <c r="A27" s="63" t="s">
        <v>79</v>
      </c>
      <c r="B27" s="5">
        <f>COUNTIF(Audits!W4:'Audits'!W212, "pass")</f>
        <v>41</v>
      </c>
      <c r="C27" s="39">
        <f>B27/COUNTA(Audits!W4:W48, Audits!W50:W94, Audits!W96:W135, Audits!W137:W171, Audits!W173:W212)</f>
        <v>0.2</v>
      </c>
      <c r="D27" s="5">
        <f>COUNTIF(Audits!W4:'Audits'!W212, "fail")</f>
        <v>0</v>
      </c>
      <c r="E27" s="66">
        <f>D27/COUNTA(Audits!W4:W48, Audits!W50:W94, Audits!W96:W135, Audits!W137:W171, Audits!W173:W212)</f>
        <v>0</v>
      </c>
      <c r="F27" s="66">
        <f>COUNTIF(Audits!W4:'Audits'!W212, "not applicable")/COUNTA(Audits!W4:W48, Audits!W50:W94, Audits!W96:W135, Audits!W137:W171, Audits!W173:W212)</f>
        <v>0</v>
      </c>
      <c r="G27" s="39">
        <f>COUNTIF(Audits!W4:'Audits'!W212, "not tested")/COUNTA(Audits!W4:W48, Audits!W50:W94, Audits!W96:W135, Audits!W137:W171, Audits!W173:W212)</f>
        <v>0.52682926829268295</v>
      </c>
      <c r="H27" s="39">
        <f>COUNTIF(Audits!W4:'Audits'!W212, "not in scope of tool")/COUNTA(Audits!W4:W48, Audits!W50:W94, Audits!W96:W135, Audits!W137:W171, Audits!W173:W212)</f>
        <v>0.21463414634146341</v>
      </c>
    </row>
    <row r="28" spans="1:8" ht="17" x14ac:dyDescent="0.2">
      <c r="A28" s="63" t="s">
        <v>155</v>
      </c>
      <c r="B28" s="5">
        <f>COUNTIF(Audits!X4:'Audits'!X212, "pass")</f>
        <v>142</v>
      </c>
      <c r="C28" s="39">
        <f>B28/COUNTA(Audits!X4:X48, Audits!X50:X94, Audits!X96:X135, Audits!X137:X171, Audits!X173:X212)</f>
        <v>0.69268292682926824</v>
      </c>
      <c r="D28" s="5">
        <f>COUNTIF(Audits!X4:'Audits'!X212, "fail")</f>
        <v>19</v>
      </c>
      <c r="E28" s="39">
        <f>D28/COUNTA(Audits!X4:X48, Audits!X50:X94, Audits!X96:X135, Audits!X137:X171, Audits!X173:X212)</f>
        <v>9.2682926829268292E-2</v>
      </c>
      <c r="F28" s="66">
        <f>COUNTIF(Audits!X4:'Audits'!X212, "not applicable")/COUNTA(Audits!X4:X48, Audits!X50:X94, Audits!X96:X135, Audits!X137:X171, Audits!X173:X212)</f>
        <v>0</v>
      </c>
      <c r="G28" s="66">
        <f>COUNTIF(Audits!X4:'Audits'!X212, "not tested")/COUNTA(Audits!X4:X48, Audits!X50:X94, Audits!X96:X135, Audits!X137:X171, Audits!X173:X212)</f>
        <v>0</v>
      </c>
      <c r="H28" s="39">
        <f>COUNTIF(Audits!X4:'Audits'!X212, "not in scope of tool")/COUNTA(Audits!X4:X48, Audits!X50:X94, Audits!X96:X135, Audits!X137:X171, Audits!X173:X212)</f>
        <v>0.2</v>
      </c>
    </row>
    <row r="29" spans="1:8" ht="17" x14ac:dyDescent="0.2">
      <c r="A29" s="63" t="s">
        <v>194</v>
      </c>
      <c r="B29" s="5">
        <f>COUNTIF(Audits!Y4:'Audits'!Y212, "pass")</f>
        <v>0</v>
      </c>
      <c r="C29" s="66">
        <f>B29/COUNTA(Audits!Y4:Y48, Audits!Y50:Y94, Audits!Y96:Y135, Audits!Y137:Y171, Audits!Y173:Y212)</f>
        <v>0</v>
      </c>
      <c r="D29" s="5">
        <f>COUNTIF(Audits!Y4:'Audits'!Y212, "fail")</f>
        <v>0</v>
      </c>
      <c r="E29" s="66">
        <f>D29/COUNTA(Audits!Y4:Y48, Audits!Y50:Y94, Audits!Y96:Y135, Audits!Y137:Y171, Audits!Y173:Y212)</f>
        <v>0</v>
      </c>
      <c r="F29" s="66">
        <f>COUNTIF(Audits!Y4:'Audits'!Y212, "not applicable")/COUNTA(Audits!Y4:Y48, Audits!Y50:Y94, Audits!Y96:Y135, Audits!Y137:Y171, Audits!Y173:Y212)</f>
        <v>0</v>
      </c>
      <c r="G29" s="39">
        <f>COUNTIF(Audits!Y4:'Audits'!Y212, "not tested")/COUNTA(Audits!Y4:Y48, Audits!Y50:Y94, Audits!Y96:Y135, Audits!Y137:Y171, Audits!Y173:Y212)</f>
        <v>0.78536585365853662</v>
      </c>
      <c r="H29" s="39">
        <f>COUNTIF(Audits!Y4:'Audits'!Y212, "not in scope of tool")/COUNTA(Audits!Y4:Y48, Audits!Y50:Y94, Audits!Y96:Y135, Audits!Y137:Y171, Audits!Y173:Y212)</f>
        <v>0.2</v>
      </c>
    </row>
    <row r="30" spans="1:8" ht="17" x14ac:dyDescent="0.2">
      <c r="A30" s="64" t="s">
        <v>83</v>
      </c>
      <c r="B30" s="5">
        <f>COUNTIF(Audits!Z4:'Audits'!Z212, "pass")</f>
        <v>40</v>
      </c>
      <c r="C30" s="39">
        <f>B30/COUNTA(Audits!Z4:Z48, Audits!Z50:Z94, Audits!Z96:Z135, Audits!Z137:Z171, Audits!Z173:Z212)</f>
        <v>0.1951219512195122</v>
      </c>
      <c r="D30" s="5">
        <f>COUNTIF(Audits!Z4:'Audits'!Z212, "fail")</f>
        <v>98</v>
      </c>
      <c r="E30" s="39">
        <f>D30/COUNTA(Audits!Z4:Z48, Audits!Z50:Z94, Audits!Z96:Z135, Audits!Z137:Z171, Audits!Z173:Z212)</f>
        <v>0.47804878048780486</v>
      </c>
      <c r="F30" s="66">
        <f>COUNTIF(Audits!Z4:'Audits'!Z212, "not applicable")/COUNTA(Audits!Z4:Z48, Audits!Z50:Z94, Audits!Z96:Z135, Audits!Z137:Z171, Audits!Z173:Z212)</f>
        <v>0</v>
      </c>
      <c r="G30" s="39">
        <f>COUNTIF(Audits!Z4:'Audits'!Z212, "not tested")/COUNTA(Audits!Z4:Z48, Audits!Z50:Z94, Audits!Z96:Z135, Audits!Z137:Z171, Audits!Z173:Z212)</f>
        <v>0.11219512195121951</v>
      </c>
      <c r="H30" s="39">
        <f>COUNTIF(Audits!Z4:'Audits'!Z212, "not in scope of tool")/COUNTA(Audits!Z4:Z48, Audits!Z50:Z94, Audits!Z96:Z135, Audits!Z137:Z171, Audits!Z173:Z212)</f>
        <v>0.2</v>
      </c>
    </row>
    <row r="31" spans="1:8" ht="17" x14ac:dyDescent="0.2">
      <c r="A31" s="64" t="s">
        <v>87</v>
      </c>
      <c r="B31" s="5">
        <f>COUNTIF(Audits!AA4:'Audits'!AA212, "pass")</f>
        <v>49</v>
      </c>
      <c r="C31" s="39">
        <f>B31/COUNTA(Audits!AA4:AA48, Audits!AA50:AA94, Audits!AA96:AA135, Audits!AA137:AA171, Audits!AA173:AA212)</f>
        <v>0.23902439024390243</v>
      </c>
      <c r="D31" s="5">
        <f>COUNTIF(Audits!AA4:'Audits'!AA212, "fail")</f>
        <v>52</v>
      </c>
      <c r="E31" s="39">
        <f>D31/COUNTA(Audits!AA4:AA48, Audits!AA50:AA94, Audits!AA96:AA135, Audits!AA137:AA171, Audits!AA173:AA212)</f>
        <v>0.25365853658536586</v>
      </c>
      <c r="F31" s="66">
        <f>COUNTIF(Audits!AA4:'Audits'!AA212, "not applicable")/COUNTA(Audits!AA4:AA48, Audits!AA50:AA94, Audits!AA96:AA135, Audits!AA137:AA171, Audits!AA173:AA212)</f>
        <v>0</v>
      </c>
      <c r="G31" s="39">
        <f>COUNTIF(Audits!AA4:'Audits'!AA212, "not tested")/COUNTA(Audits!AA4:AA48, Audits!AA50:AA94, Audits!AA96:AA135, Audits!AA137:AA171, Audits!AA173:AA212)</f>
        <v>0.1024390243902439</v>
      </c>
      <c r="H31" s="39">
        <f>COUNTIF(Audits!AA4:'Audits'!AA212, "not in scope of tool")/COUNTA(Audits!AA4:AA48, Audits!AA50:AA94, Audits!AA96:AA135, Audits!AA137:AA171, Audits!AA173:AA212)</f>
        <v>0.3902439024390244</v>
      </c>
    </row>
    <row r="32" spans="1:8" ht="17" x14ac:dyDescent="0.2">
      <c r="A32" s="64" t="s">
        <v>217</v>
      </c>
      <c r="B32" s="5">
        <f>COUNTIF(Audits!AB4:'Audits'!AB212, "pass")</f>
        <v>34</v>
      </c>
      <c r="C32" s="39">
        <f>B32/COUNTA(Audits!AB4:AB48, Audits!AB50:AB94, Audits!AB96:AB135, Audits!AB137:AB171, Audits!AB173:AB212)</f>
        <v>0.16585365853658537</v>
      </c>
      <c r="D32" s="5">
        <f>COUNTIF(Audits!AB4:'Audits'!AB212, "fail")</f>
        <v>7</v>
      </c>
      <c r="E32" s="39">
        <f>D32/COUNTA(Audits!AB4:AB48, Audits!AB50:AB94, Audits!AB96:AB135, Audits!AB137:AB171, Audits!AB173:AB212)</f>
        <v>3.4146341463414637E-2</v>
      </c>
      <c r="F32" s="66">
        <f>COUNTIF(Audits!AB4:'Audits'!AB212, "not applicable")/COUNTA(Audits!AB4:AB48, Audits!AB50:AB94, Audits!AB96:AB135, Audits!AB137:AB171, Audits!AB173:AB212)</f>
        <v>0</v>
      </c>
      <c r="G32" s="39">
        <f>COUNTIF(Audits!AB4:'Audits'!AB212, "not tested")/COUNTA(Audits!AB4:AB48, Audits!AB50:AB94, Audits!AB96:AB135, Audits!AB137:AB171, Audits!AB173:AB212)</f>
        <v>0.50731707317073171</v>
      </c>
      <c r="H32" s="39">
        <f>COUNTIF(Audits!AB4:'Audits'!AB212, "not in scope of tool")/COUNTA(Audits!AB4:AB48, Audits!AB50:AB94, Audits!AB96:AB135, Audits!AB137:AB171, Audits!AB173:AB212)</f>
        <v>0.27317073170731709</v>
      </c>
    </row>
    <row r="33" spans="1:9" ht="17" x14ac:dyDescent="0.2">
      <c r="A33" s="64" t="s">
        <v>58</v>
      </c>
      <c r="B33" s="5">
        <f>COUNTIF(Audits!AD4:'Audits'!AD212, "pass")</f>
        <v>1</v>
      </c>
      <c r="C33" s="67">
        <f>B33/COUNTA(Audits!AD4:AD48, Audits!AD50:AD94, Audits!AD96:AD135, Audits!AD137:AD171, Audits!AD173:AD212)</f>
        <v>4.8780487804878049E-3</v>
      </c>
      <c r="D33" s="5">
        <f>COUNTIF(Audits!AD4:'Audits'!AD212, "fail")</f>
        <v>1</v>
      </c>
      <c r="E33" s="67">
        <f>D33/COUNTA(Audits!AD4:AD48, Audits!AD50:AD94, Audits!AD96:AD135, Audits!AD137:AD171, Audits!AD173:AD212)</f>
        <v>4.8780487804878049E-3</v>
      </c>
      <c r="F33" s="39">
        <f>COUNTIF(Audits!AD4:'Audits'!AD212, "not applicable")/COUNTA(Audits!AD4:AD48, Audits!AD50:AD94, Audits!AD96:AD135, Audits!AD137:AD171, Audits!AD173:AD212)</f>
        <v>0.2</v>
      </c>
      <c r="G33" s="39">
        <f>COUNTIF(Audits!AD4:'Audits'!AD212, "not tested")/COUNTA(Audits!AD4:AD48, Audits!AD50:AD94, Audits!AD96:AD135, Audits!AD137:AD171, Audits!AD173:AD212)</f>
        <v>0.57560975609756093</v>
      </c>
      <c r="H33" s="39">
        <f>COUNTIF(Audits!AD4:'Audits'!AD212, "not in scope of tool")/COUNTA(Audits!AD4:AD48, Audits!AD50:AD94, Audits!AD96:AD135, Audits!AD137:AD171, Audits!AD173:AD212)</f>
        <v>0.2</v>
      </c>
    </row>
    <row r="34" spans="1:9" ht="17" x14ac:dyDescent="0.2">
      <c r="A34" s="64" t="s">
        <v>99</v>
      </c>
      <c r="B34" s="5">
        <f>COUNTIF(Audits!AE4:'Audits'!AE212, "pass")</f>
        <v>1</v>
      </c>
      <c r="C34" s="67">
        <f>B34/COUNTA(Audits!AE4:AE48, Audits!AE50:AE94, Audits!AE96:AE135, Audits!AE137:AE171, Audits!AE173:AE212)</f>
        <v>4.8780487804878049E-3</v>
      </c>
      <c r="D34" s="5">
        <f>COUNTIF(Audits!AE4:'Audits'!AE212, "fail")</f>
        <v>0</v>
      </c>
      <c r="E34" s="66">
        <f>D34/COUNTA(Audits!AE4:AE48, Audits!AE50:AE94, Audits!AE96:AE135, Audits!AE137:AE171, Audits!AE173:AE212)</f>
        <v>0</v>
      </c>
      <c r="F34" s="39">
        <f>COUNTIF(Audits!AE4:'Audits'!AE212, "not applicable")/COUNTA(Audits!AE4:AE48, Audits!AE50:AE94, Audits!AE96:AE135, Audits!AE137:AE171, Audits!AE173:AE212)</f>
        <v>0.1951219512195122</v>
      </c>
      <c r="G34" s="39">
        <f>COUNTIF(Audits!AE4:'Audits'!AE212, "not tested")/COUNTA(Audits!AE4:AE48, Audits!AE50:AE94, Audits!AE96:AE135, Audits!AE137:AE171, Audits!AE173:AE212)</f>
        <v>0.39512195121951221</v>
      </c>
      <c r="H34" s="39">
        <f>COUNTIF(Audits!AE4:'Audits'!AE212, "not in scope of tool")/COUNTA(Audits!AE4:AE48, Audits!AE50:AE94, Audits!AE96:AE135, Audits!AE137:AE171, Audits!AE173:AE212)</f>
        <v>0.3902439024390244</v>
      </c>
    </row>
    <row r="35" spans="1:9" ht="17" x14ac:dyDescent="0.2">
      <c r="A35" s="64" t="s">
        <v>102</v>
      </c>
      <c r="B35" s="5">
        <f>COUNTIF(Audits!AF4:'Audits'!AF212, "pass")</f>
        <v>49</v>
      </c>
      <c r="C35" s="39">
        <f>B35/COUNTA(Audits!AF4:AF48, Audits!AF50:AF94, Audits!AF96:AF135, Audits!AF137:AF171, Audits!AF173:AF212)</f>
        <v>0.23902439024390243</v>
      </c>
      <c r="D35" s="5">
        <f>COUNTIF(Audits!AF4:'Audits'!AF212, "fail")</f>
        <v>105</v>
      </c>
      <c r="E35" s="39">
        <f>D35/COUNTA(Audits!AF4:AF48, Audits!AF50:AF94, Audits!AF96:AF135, Audits!AF137:AF171, Audits!AF173:AF212)</f>
        <v>0.51219512195121952</v>
      </c>
      <c r="F35" s="66">
        <f>COUNTIF(Audits!AF4:'Audits'!AF212, "not applicable")/COUNTA(Audits!AF4:AF48, Audits!AF50:AF94, Audits!AF96:AF135, Audits!AF137:AF171, Audits!AF173:AF212)</f>
        <v>0</v>
      </c>
      <c r="G35" s="39">
        <f>COUNTIF(Audits!AF4:'Audits'!AF212, "not tested")/COUNTA(Audits!AF4:AF48, Audits!AF50:AF94, Audits!AF96:AF135, Audits!AF137:AF171, Audits!AF173:AF212)</f>
        <v>3.4146341463414637E-2</v>
      </c>
      <c r="H35" s="39">
        <f>COUNTIF(Audits!AF4:'Audits'!AF212, "not in scope of tool")/COUNTA(Audits!AF4:AF48, Audits!AF50:AF94, Audits!AF96:AF135, Audits!AF137:AF171, Audits!AF173:AF212)</f>
        <v>0.2</v>
      </c>
    </row>
    <row r="36" spans="1:9" ht="17" x14ac:dyDescent="0.2">
      <c r="A36" s="64" t="s">
        <v>113</v>
      </c>
      <c r="B36" s="5">
        <f>COUNTIF(Audits!AG4:'Audits'!AG212, "pass")</f>
        <v>41</v>
      </c>
      <c r="C36" s="39">
        <f>B36/COUNTA(Audits!AG4:AG48, Audits!AG50:AG94, Audits!AG96:AG135, Audits!AG137:AG171, Audits!AG173:AG212)</f>
        <v>0.2</v>
      </c>
      <c r="D36" s="5">
        <f>COUNTIF(Audits!AG4:'Audits'!AG212, "fail")</f>
        <v>0</v>
      </c>
      <c r="E36" s="66">
        <f>D36/COUNTA(Audits!AG4:AG48, Audits!AG50:AG94, Audits!AG96:AG135, Audits!AG137:AG171, Audits!AG173:AG212)</f>
        <v>0</v>
      </c>
      <c r="F36" s="66">
        <f>COUNTIF(Audits!AG4:'Audits'!AG212, "not applicable")/COUNTA(Audits!AG4:AG48, Audits!AG50:AG94, Audits!AG96:AG135, Audits!AG137:AG171, Audits!AG173:AG212)</f>
        <v>0</v>
      </c>
      <c r="G36" s="39">
        <f>COUNTIF(Audits!AG4:'Audits'!AG212, "not tested")/COUNTA(Audits!AG4:AG48, Audits!AG50:AG94, Audits!AG96:AG135, Audits!AG137:AG171, Audits!AG173:AG212)</f>
        <v>0.54146341463414638</v>
      </c>
      <c r="H36" s="39">
        <f>COUNTIF(Audits!AG4:'Audits'!AG212, "not in scope of tool")/COUNTA(Audits!AG4:AG48, Audits!AG50:AG94, Audits!AG96:AG135, Audits!AG137:AG171, Audits!AG173:AG212)</f>
        <v>0.24390243902439024</v>
      </c>
    </row>
    <row r="37" spans="1:9" ht="17" x14ac:dyDescent="0.2">
      <c r="A37" s="64" t="s">
        <v>170</v>
      </c>
      <c r="B37" s="5">
        <f>COUNTIF(Audits!AH4:'Audits'!AH212, "pass")</f>
        <v>102</v>
      </c>
      <c r="C37" s="39">
        <f>B37/COUNTA(Audits!AH4:AH48, Audits!AH50:AH94, Audits!AH96:AH135, Audits!AH137:AH171, Audits!AH173:AH212)</f>
        <v>0.4975609756097561</v>
      </c>
      <c r="D37" s="5">
        <f>COUNTIF(Audits!AH4:'Audits'!AH212, "fail")</f>
        <v>59</v>
      </c>
      <c r="E37" s="39">
        <f>D37/COUNTA(Audits!AH4:AH48, Audits!AH50:AH94, Audits!AH96:AH135, Audits!AH137:AH171, Audits!AH173:AH212)</f>
        <v>0.28780487804878047</v>
      </c>
      <c r="F37" s="66">
        <f>COUNTIF(Audits!AH4:'Audits'!AH212, "not applicable")/COUNTA(Audits!AH4:AH48, Audits!AH50:AH94, Audits!AH96:AH135, Audits!AH137:AH171, Audits!AH173:AH212)</f>
        <v>0</v>
      </c>
      <c r="G37" s="66">
        <f>COUNTIF(Audits!AH4:'Audits'!AH212, "not tested")/COUNTA(Audits!AH4:AH48, Audits!AH50:AH94, Audits!AH96:AH135, Audits!AH137:AH171, Audits!AH173:AH212)</f>
        <v>0</v>
      </c>
      <c r="H37" s="39">
        <f>COUNTIF(Audits!AH4:'Audits'!AH212, "not in scope of tool")/COUNTA(Audits!AH4:AH48, Audits!AH50:AH94, Audits!AH96:AH135, Audits!AH137:AH171, Audits!AH173:AH212)</f>
        <v>0.2</v>
      </c>
    </row>
    <row r="38" spans="1:9" ht="17" x14ac:dyDescent="0.2">
      <c r="A38" s="64" t="s">
        <v>106</v>
      </c>
      <c r="B38" s="5">
        <f>COUNTIF(Audits!AI4:'Audits'!AI212, "pass")</f>
        <v>32</v>
      </c>
      <c r="C38" s="39">
        <f>B38/COUNTA(Audits!AI4:AI48, Audits!AI50:AI94, Audits!AI96:AI135, Audits!AI137:AI171, Audits!AI173:AI212)</f>
        <v>0.15609756097560976</v>
      </c>
      <c r="D38" s="5">
        <f>COUNTIF(Audits!AI4:'Audits'!AI212, "fail")</f>
        <v>3</v>
      </c>
      <c r="E38" s="39">
        <f>D38/COUNTA(Audits!AI4:AI48, Audits!AI50:AI94, Audits!AI96:AI135, Audits!AI137:AI171, Audits!AI173:AI212)</f>
        <v>1.4634146341463415E-2</v>
      </c>
      <c r="F38" s="66">
        <f>COUNTIF(Audits!AI4:'Audits'!AI212, "not appliable")/COUNTA(Audits!AI4:AI48, Audits!AI50:AI94, Audits!AI96:AI135, Audits!AI137:AI171, Audits!AI173:AI212)</f>
        <v>0</v>
      </c>
      <c r="G38" s="39">
        <f>COUNTIF(Audits!AI4:'Audits'!AI212, "not tested")/COUNTA(Audits!AI4:AI48, Audits!AI50:AI94, Audits!AI96:AI135, Audits!AI137:AI171, Audits!AI173:AI212)</f>
        <v>0.54146341463414638</v>
      </c>
      <c r="H38" s="39">
        <f>COUNTIF(Audits!AI4:'Audits'!AI212, "not in scope of tool")/COUNTA(Audits!AI4:AI48, Audits!AI50:AI94, Audits!AI96:AI135, Audits!AI137:AI171, Audits!AI173:AI212)</f>
        <v>0.24390243902439024</v>
      </c>
    </row>
    <row r="41" spans="1:9" ht="17" x14ac:dyDescent="0.2">
      <c r="A41" s="62" t="s">
        <v>281</v>
      </c>
      <c r="B41" s="1" t="s">
        <v>177</v>
      </c>
      <c r="C41" s="1" t="s">
        <v>177</v>
      </c>
      <c r="D41" s="1" t="s">
        <v>181</v>
      </c>
      <c r="E41" s="1" t="s">
        <v>181</v>
      </c>
      <c r="F41" s="1" t="s">
        <v>184</v>
      </c>
      <c r="G41" s="1" t="s">
        <v>184</v>
      </c>
      <c r="H41" s="1" t="s">
        <v>178</v>
      </c>
      <c r="I41" s="1" t="s">
        <v>178</v>
      </c>
    </row>
    <row r="42" spans="1:9" ht="68" x14ac:dyDescent="0.2">
      <c r="A42" s="5"/>
      <c r="B42" s="36" t="s">
        <v>282</v>
      </c>
      <c r="C42" s="36" t="s">
        <v>312</v>
      </c>
      <c r="D42" s="36" t="s">
        <v>285</v>
      </c>
      <c r="E42" s="36" t="s">
        <v>315</v>
      </c>
      <c r="F42" s="65" t="s">
        <v>284</v>
      </c>
      <c r="G42" s="65" t="s">
        <v>314</v>
      </c>
      <c r="H42" s="65" t="s">
        <v>283</v>
      </c>
      <c r="I42" s="65" t="s">
        <v>313</v>
      </c>
    </row>
    <row r="43" spans="1:9" x14ac:dyDescent="0.2">
      <c r="A43" s="1" t="s">
        <v>199</v>
      </c>
      <c r="B43" s="5">
        <f>COUNTIF(Audits!H4:J212, "pass")+COUNTIF(Audits!L4:Q212, "pass")+COUNTIF(Audits!T4:V212, "pass")+COUNTIF(Audits!X4:AA212, "pass")+COUNTIF(Audits!AD4:AD212, "pass")+COUNTIF(Audits!AF4:AI212, "pass")</f>
        <v>949</v>
      </c>
      <c r="C43" s="39">
        <f>B43/COUNTA(Audits!H4:J212, Audits!L4:Q212, Audits!T4:V212, Audits!X4:AA212, Audits!AD4:AD212, Audits!AF4:AI212)</f>
        <v>0.22044134727061557</v>
      </c>
      <c r="D43" s="5">
        <f>COUNTIF(Audits!R4:U212, "pass")+COUNTIF(Audits!W4:W212, "pass")+COUNTIF(Audits!Y4:Y212, "pass")+COUNTIF(Audits!AB4:AB212, "pass")+COUNTIF(Audits!AE4:AE212, "pass")+COUNTIF(Audits!AG4:AG212, "pass")+COUNTIF(Audits!AI4:AI212, "pass")</f>
        <v>188</v>
      </c>
      <c r="E43" s="39">
        <f>D43/COUNTA(Audits!R4:U212, Audits!W4:W212, Audits!Y4:Y212, Audits!AB4:AB212, Audits!AE4:AE212, Audits!AG4:AG212, Audits!AI4:AI212)</f>
        <v>9.170731707317073E-2</v>
      </c>
      <c r="F43" s="5">
        <f>COUNTIF(Audits!H4:P212, "pass")+COUNTIF(Audits!T4:U212, "pass")+COUNTIF(Audits!X4:X212, "pass")+COUNTIF(Audits!AD4:AH212, "pass")</f>
        <v>712</v>
      </c>
      <c r="G43" s="39">
        <f>F43/COUNTA(Audits!H4:P212, Audits!T4:U212, Audits!X4:X212, Audits!AD4:AH212)</f>
        <v>0.20430416068866572</v>
      </c>
      <c r="H43" s="5">
        <f>COUNTIF(Audits!R4:S212, "pass")+COUNTIF(Audits!Y4:Y212, "pass")</f>
        <v>2</v>
      </c>
      <c r="I43" s="67">
        <f>H43/COUNTA(Audits!R4:S212, Audits!Y4:Y212)</f>
        <v>3.2520325203252032E-3</v>
      </c>
    </row>
    <row r="44" spans="1:9" x14ac:dyDescent="0.2">
      <c r="A44" s="1" t="s">
        <v>198</v>
      </c>
      <c r="B44" s="5">
        <f>COUNTIF(Audits!H4:J212, "fail")+COUNTIF(Audits!L4:Q212, "fail")+COUNTIF(Audits!T4:V212, "fail")+COUNTIF(Audits!X4:AA212, "fail")+COUNTIF(Audits!AD4:AD212, "fail")+COUNTIF(Audits!AF4:AI212, "fail")</f>
        <v>465</v>
      </c>
      <c r="C44" s="39">
        <f>B44/COUNTA(Audits!H4:J212, Audits!L4:Q212, Audits!T4:V212, Audits!X4:AA212, Audits!AD4:AD212, Audits!AF4:AI212)</f>
        <v>0.10801393728222997</v>
      </c>
      <c r="D44" s="5">
        <f>COUNTIF(Audits!R4:U212, "fail")+COUNTIF(Audits!W4:W212, "fail")+COUNTIF(Audits!Y4:Y212, "fail")+COUNTIF(Audits!AB4:AB212, "fail")+COUNTIF(Audits!AE4:AE212, "fail")+COUNTIF(Audits!AG4:AG212, "fail")+COUNTIF(Audits!AI4:AI212, "fail")</f>
        <v>16</v>
      </c>
      <c r="E44" s="53">
        <f>D44/COUNTA(Audits!R4:U212, Audits!W4:W212, Audits!Y4:Y212, Audits!AB4:AB212, Audits!AE4:AE212, Audits!AG4:AG212, Audits!AI4:AI212)</f>
        <v>7.8048780487804878E-3</v>
      </c>
      <c r="F44" s="5">
        <f>COUNTIF(Audits!H4:P212, "fail")+COUNTIF(Audits!T4:U212, "fail")+COUNTIF(Audits!X4:X212, "fail")+COUNTIF(Audits!AD4:AH212, "fail")</f>
        <v>273</v>
      </c>
      <c r="G44" s="53">
        <f>F44/COUNTA(Audits!H4:P212, Audits!T4:U212, Audits!X4:X212, Audits!AD4:AH212)</f>
        <v>7.8335724533715928E-2</v>
      </c>
      <c r="H44" s="5">
        <f>COUNTIF(Audits!R4:S212, "fail")+COUNTIF(Audits!Y4:Y212, "fail")</f>
        <v>1</v>
      </c>
      <c r="I44" s="68">
        <f>H44/COUNTA(Audits!R4:S212, Audits!Y4:Y212)</f>
        <v>1.6260162601626016E-3</v>
      </c>
    </row>
    <row r="45" spans="1:9" x14ac:dyDescent="0.2">
      <c r="A45" s="1" t="s">
        <v>169</v>
      </c>
      <c r="B45" s="5">
        <f>COUNTIF(Audits!H4:J212, "not applicable")+COUNTIF(Audits!L4:Q212, "not applicable")+COUNTIF(Audits!T4:V212, "not applicable")+COUNTIF(Audits!X4:AA212, "not applicable")+COUNTIF(Audits!AD4:AD212, "not applicable")+COUNTIF(Audits!AF4:AI212, "not applicable")</f>
        <v>143</v>
      </c>
      <c r="C45" s="39">
        <f>B45/COUNTA(Audits!H5:J213, Audits!L5:Q213, Audits!T5:V213, Audits!X5:AA213, Audits!AD5:AD213, Audits!AF5:AI213)</f>
        <v>3.3380018674136321E-2</v>
      </c>
      <c r="D45" s="5">
        <f>COUNTIF(Audits!R4:U212, "not applicable")+COUNTIF(Audits!W4:W212, "not applicable")+COUNTIF(Audits!Y4:Y212, "not applicable")+COUNTIF(Audits!AB4:AB212, "not applicable")+COUNTIF(Audits!AE4:AE212, "not applicable")+COUNTIF(Audits!AG4:AG212, "not applicable")+COUNTIF(Audits!AI4:AI212, "not applicable")</f>
        <v>166</v>
      </c>
      <c r="E45" s="53">
        <f>D45/COUNTA(Audits!R4:U212, Audits!W4:W212, Audits!Y4:Y212, Audits!AB4:AB212, Audits!AE4:AE212, Audits!AG4:AG212, Audits!AI4:AI212)</f>
        <v>8.0975609756097564E-2</v>
      </c>
      <c r="F45" s="5">
        <f>COUNTIF(Audits!H4:P212, "not applicable")+COUNTIF(Audits!T4:U212, "not applicable")+COUNTIF(Audits!X4:X212, "not applicable")+COUNTIF(Audits!AD4:AH212, "not applicable")</f>
        <v>213</v>
      </c>
      <c r="G45" s="53">
        <f>F45/COUNTA(Audits!H4:P212, Audits!T4:U212, Audits!X4:X212, Audits!AD4:AH212)</f>
        <v>6.1119081779053085E-2</v>
      </c>
      <c r="H45" s="5">
        <f>COUNTIF(Audits!R4:S212, "not applicable")+COUNTIF(Audits!Y4:Y212, "not applicable")</f>
        <v>80</v>
      </c>
      <c r="I45" s="53">
        <f>H45/COUNTA(Audits!R4:S212, Audits!Y4:Y212)</f>
        <v>0.13008130081300814</v>
      </c>
    </row>
    <row r="46" spans="1:9" x14ac:dyDescent="0.2">
      <c r="A46" s="1" t="s">
        <v>200</v>
      </c>
      <c r="B46" s="5">
        <f>COUNTIF(Audits!H4:J212, "not tested")+COUNTIF(Audits!L4:Q212, "not tested")+COUNTIF(Audits!T4:V212, "not tested")+COUNTIF(Audits!X4:AA212, "not tested")+COUNTIF(Audits!AD4:AD212, "not tested")+COUNTIF(Audits!AF4:AI212, "not tested")</f>
        <v>1632</v>
      </c>
      <c r="C46" s="39">
        <f>B46/COUNTA(Audits!H6:J214, Audits!L6:Q214, Audits!T6:V214, Audits!X6:AA214, Audits!AD6:AD214, Audits!AF6:AI214)</f>
        <v>0.38282899366643208</v>
      </c>
      <c r="D46" s="5">
        <f>COUNTIF(Audits!R4:U212, "not tested")+COUNTIF(Audits!W4:W212, "not tested")+COUNTIF(Audits!Y4:Y212, "not tested")+COUNTIF(Audits!AB4:AB212, "not tested")+COUNTIF(Audits!AE4:AE212, "not tested")+COUNTIF(Audits!AG4:AG212, "not tested")+COUNTIF(Audits!AI4:AI212, "not tested")</f>
        <v>1089</v>
      </c>
      <c r="E46" s="53">
        <f>D46/COUNTA(Audits!R4:U212, Audits!W4:W212, Audits!Y4:Y212, Audits!AB4:AB212, Audits!AE4:AE212, Audits!AG4:AG212, Audits!AI4:AI212)</f>
        <v>0.53121951219512198</v>
      </c>
      <c r="F46" s="5">
        <f>COUNTIF(Audits!H4:P212, "not tested")+COUNTIF(Audits!T4:U212, "not tested")+COUNTIF(Audits!X4:X212, "not tested")+COUNTIF(Audits!AD4:AH212, "not tested")</f>
        <v>1317</v>
      </c>
      <c r="G46" s="53">
        <f>F46/COUNTA(Audits!H4:P212, Audits!T4:U212, Audits!X4:X212, Audits!AD4:AH212)</f>
        <v>0.37790530846484938</v>
      </c>
      <c r="H46" s="5">
        <f>COUNTIF(Audits!R4:S212, "not tested")+COUNTIF(Audits!Y4:Y212, "not tested")</f>
        <v>391</v>
      </c>
      <c r="I46" s="53">
        <f>H46/COUNTA(Audits!R4:S212, Audits!Y4:Y212)</f>
        <v>0.63577235772357721</v>
      </c>
    </row>
    <row r="47" spans="1:9" x14ac:dyDescent="0.2">
      <c r="A47" s="1" t="s">
        <v>226</v>
      </c>
      <c r="B47" s="5">
        <f>COUNTIF(Audits!H4:J212, "not in scope of tool")+COUNTIF(Audits!L4:Q212, "not in scope of tool")+COUNTIF(Audits!T4:V212, "not in scope of tool")+COUNTIF(Audits!X4:AA212, "not in scope of tool")+COUNTIF(Audits!AD4:AD212, "not in scope of tool")+COUNTIF(Audits!AF4:AI212, "not in scope of tool")</f>
        <v>1035</v>
      </c>
      <c r="C47" s="39">
        <f>B47/COUNTA(Audits!H7:J215, Audits!L7:Q215, Audits!T7:V215, Audits!X7:AA215, Audits!AD7:AD215, Audits!AF7:AI215)</f>
        <v>0.24398868458274398</v>
      </c>
      <c r="D47" s="5">
        <f>COUNTIF(Audits!R4:U212, "not in scope of tool")+COUNTIF(Audits!W4:W212, "not in scope of tool")+COUNTIF(Audits!Y4:Y212, "not in scope of tool")+COUNTIF(Audits!AB4:AB212, "not in scope of tool")+COUNTIF(Audits!AE4:AE212, "not in scope of tool")+COUNTIF(Audits!AG4:AG212, "not in scope of tool")+COUNTIF(Audits!AI4:AI212, "not in scope of tool")</f>
        <v>524</v>
      </c>
      <c r="E47" s="53">
        <f>D47/COUNTA(Audits!R4:U212, Audits!W4:W212, Audits!Y4:Y212, Audits!AB4:AB212, Audits!AE4:AE212, Audits!AG4:AG212, Audits!AI4:AI212)</f>
        <v>0.25560975609756098</v>
      </c>
      <c r="F47" s="5">
        <f>COUNTIF(Audits!H4:P212, "not in scope of tool")+COUNTIF(Audits!T4:U212, "not in scope of tool")+COUNTIF(Audits!X4:X212, "not in scope of tool")+COUNTIF(Audits!AD4:AH212, "not in scope of tool")</f>
        <v>901</v>
      </c>
      <c r="G47" s="53">
        <f>F47/COUNTA(Audits!H4:P212, Audits!T4:U212, Audits!X4:X212, Audits!AD4:AH212)</f>
        <v>0.25853658536585367</v>
      </c>
      <c r="H47" s="5">
        <f>COUNTIF(Audits!R4:S212, "not in scope of tool")+COUNTIF(Audits!Y4:Y212, "not in scope of tool")</f>
        <v>123</v>
      </c>
      <c r="I47" s="53">
        <f>H47/COUNTA(Audits!R4:S212, Audits!Y4:Y212)</f>
        <v>0.2</v>
      </c>
    </row>
    <row r="49" spans="1:5" x14ac:dyDescent="0.2">
      <c r="A49" s="71" t="s">
        <v>286</v>
      </c>
    </row>
    <row r="50" spans="1:5" x14ac:dyDescent="0.2">
      <c r="A50" s="2"/>
    </row>
    <row r="52" spans="1:5" x14ac:dyDescent="0.2">
      <c r="A52" s="70" t="s">
        <v>310</v>
      </c>
      <c r="B52" s="1" t="s">
        <v>177</v>
      </c>
      <c r="C52" s="1" t="s">
        <v>181</v>
      </c>
      <c r="D52" s="1" t="s">
        <v>178</v>
      </c>
      <c r="E52" s="1" t="s">
        <v>184</v>
      </c>
    </row>
    <row r="53" spans="1:5" x14ac:dyDescent="0.2">
      <c r="A53" s="1" t="s">
        <v>311</v>
      </c>
      <c r="B53" s="5">
        <v>21</v>
      </c>
      <c r="C53" s="5">
        <v>10</v>
      </c>
      <c r="D53" s="5">
        <v>3</v>
      </c>
      <c r="E53" s="5">
        <v>17</v>
      </c>
    </row>
    <row r="56" spans="1:5" ht="34" x14ac:dyDescent="0.2">
      <c r="A56" s="72" t="s">
        <v>328</v>
      </c>
      <c r="B56" s="1" t="s">
        <v>289</v>
      </c>
      <c r="C56" s="1" t="s">
        <v>290</v>
      </c>
      <c r="D56" s="1" t="s">
        <v>287</v>
      </c>
      <c r="E56" s="1" t="s">
        <v>288</v>
      </c>
    </row>
    <row r="57" spans="1:5" ht="17" x14ac:dyDescent="0.2">
      <c r="A57" s="62" t="s">
        <v>29</v>
      </c>
      <c r="B57" s="5">
        <v>64</v>
      </c>
      <c r="C57" s="66">
        <f>B57/SUM(B57,D57)</f>
        <v>0.65979381443298968</v>
      </c>
      <c r="D57" s="42">
        <v>33</v>
      </c>
      <c r="E57" s="66">
        <f>D57/SUM(B57, D57)</f>
        <v>0.34020618556701032</v>
      </c>
    </row>
    <row r="58" spans="1:5" ht="17" x14ac:dyDescent="0.2">
      <c r="A58" s="62" t="s">
        <v>31</v>
      </c>
      <c r="B58" s="5">
        <v>0</v>
      </c>
      <c r="C58" s="66">
        <v>0</v>
      </c>
      <c r="D58" s="42">
        <v>0</v>
      </c>
      <c r="E58" s="66">
        <v>0</v>
      </c>
    </row>
    <row r="59" spans="1:5" ht="17" x14ac:dyDescent="0.2">
      <c r="A59" s="62" t="s">
        <v>42</v>
      </c>
      <c r="B59" s="5">
        <v>62</v>
      </c>
      <c r="C59" s="66">
        <f t="shared" ref="C59:C83" si="0">B59/SUM(B59,D59)</f>
        <v>0.75609756097560976</v>
      </c>
      <c r="D59" s="42">
        <v>20</v>
      </c>
      <c r="E59" s="66">
        <f t="shared" ref="E59:E83" si="1">D59/SUM(B59, D59)</f>
        <v>0.24390243902439024</v>
      </c>
    </row>
    <row r="60" spans="1:5" ht="17" x14ac:dyDescent="0.2">
      <c r="A60" s="62" t="s">
        <v>38</v>
      </c>
      <c r="B60" s="5">
        <v>1</v>
      </c>
      <c r="C60" s="66">
        <f t="shared" si="0"/>
        <v>1</v>
      </c>
      <c r="D60" s="5">
        <v>0</v>
      </c>
      <c r="E60" s="66">
        <f t="shared" si="1"/>
        <v>0</v>
      </c>
    </row>
    <row r="61" spans="1:5" ht="17" x14ac:dyDescent="0.2">
      <c r="A61" s="62" t="s">
        <v>43</v>
      </c>
      <c r="B61" s="5">
        <v>72</v>
      </c>
      <c r="C61" s="66">
        <f t="shared" si="0"/>
        <v>0.97297297297297303</v>
      </c>
      <c r="D61" s="5">
        <v>2</v>
      </c>
      <c r="E61" s="66">
        <f t="shared" si="1"/>
        <v>2.7027027027027029E-2</v>
      </c>
    </row>
    <row r="62" spans="1:5" ht="17" x14ac:dyDescent="0.2">
      <c r="A62" s="62" t="s">
        <v>48</v>
      </c>
      <c r="B62" s="5">
        <v>30</v>
      </c>
      <c r="C62" s="66">
        <f t="shared" si="0"/>
        <v>0.73170731707317072</v>
      </c>
      <c r="D62" s="5">
        <v>11</v>
      </c>
      <c r="E62" s="66">
        <f t="shared" si="1"/>
        <v>0.26829268292682928</v>
      </c>
    </row>
    <row r="63" spans="1:5" ht="17" x14ac:dyDescent="0.2">
      <c r="A63" s="62" t="s">
        <v>52</v>
      </c>
      <c r="B63" s="5">
        <v>33</v>
      </c>
      <c r="C63" s="66">
        <f t="shared" si="0"/>
        <v>0.67346938775510201</v>
      </c>
      <c r="D63" s="5">
        <v>16</v>
      </c>
      <c r="E63" s="66">
        <f t="shared" si="1"/>
        <v>0.32653061224489793</v>
      </c>
    </row>
    <row r="64" spans="1:5" ht="17" x14ac:dyDescent="0.2">
      <c r="A64" s="62" t="s">
        <v>54</v>
      </c>
      <c r="B64" s="5">
        <v>77</v>
      </c>
      <c r="C64" s="66">
        <f t="shared" si="0"/>
        <v>0.97468354430379744</v>
      </c>
      <c r="D64" s="5">
        <v>2</v>
      </c>
      <c r="E64" s="66">
        <f t="shared" si="1"/>
        <v>2.5316455696202531E-2</v>
      </c>
    </row>
    <row r="65" spans="1:5" ht="17" x14ac:dyDescent="0.2">
      <c r="A65" s="62" t="s">
        <v>71</v>
      </c>
      <c r="B65" s="5">
        <v>0</v>
      </c>
      <c r="C65" s="66">
        <v>0</v>
      </c>
      <c r="D65" s="5">
        <v>0</v>
      </c>
      <c r="E65" s="66">
        <v>0</v>
      </c>
    </row>
    <row r="66" spans="1:5" ht="17" x14ac:dyDescent="0.2">
      <c r="A66" s="63" t="s">
        <v>62</v>
      </c>
      <c r="B66" s="5">
        <v>118</v>
      </c>
      <c r="C66" s="66">
        <f t="shared" si="0"/>
        <v>0.75159235668789814</v>
      </c>
      <c r="D66" s="5">
        <v>39</v>
      </c>
      <c r="E66" s="66">
        <f t="shared" si="1"/>
        <v>0.24840764331210191</v>
      </c>
    </row>
    <row r="67" spans="1:5" ht="17" x14ac:dyDescent="0.2">
      <c r="A67" s="63" t="s">
        <v>193</v>
      </c>
      <c r="B67" s="5">
        <v>0</v>
      </c>
      <c r="C67" s="66">
        <f t="shared" si="0"/>
        <v>0</v>
      </c>
      <c r="D67" s="5">
        <v>1</v>
      </c>
      <c r="E67" s="66">
        <f t="shared" si="1"/>
        <v>1</v>
      </c>
    </row>
    <row r="68" spans="1:5" ht="17" x14ac:dyDescent="0.2">
      <c r="A68" s="63" t="s">
        <v>75</v>
      </c>
      <c r="B68" s="5">
        <v>2</v>
      </c>
      <c r="C68" s="66">
        <f t="shared" si="0"/>
        <v>1</v>
      </c>
      <c r="D68" s="5">
        <v>0</v>
      </c>
      <c r="E68" s="66">
        <f t="shared" si="1"/>
        <v>0</v>
      </c>
    </row>
    <row r="69" spans="1:5" ht="17" x14ac:dyDescent="0.2">
      <c r="A69" s="63" t="s">
        <v>67</v>
      </c>
      <c r="B69" s="5">
        <v>1</v>
      </c>
      <c r="C69" s="66">
        <f t="shared" si="0"/>
        <v>1</v>
      </c>
      <c r="D69" s="5">
        <v>0</v>
      </c>
      <c r="E69" s="66">
        <f t="shared" si="1"/>
        <v>0</v>
      </c>
    </row>
    <row r="70" spans="1:5" ht="17" x14ac:dyDescent="0.2">
      <c r="A70" s="63" t="s">
        <v>93</v>
      </c>
      <c r="B70" s="5">
        <v>36</v>
      </c>
      <c r="C70" s="66">
        <f t="shared" si="0"/>
        <v>0.87804878048780488</v>
      </c>
      <c r="D70" s="5">
        <v>5</v>
      </c>
      <c r="E70" s="66">
        <f t="shared" si="1"/>
        <v>0.12195121951219512</v>
      </c>
    </row>
    <row r="71" spans="1:5" ht="17" x14ac:dyDescent="0.2">
      <c r="A71" s="63" t="s">
        <v>97</v>
      </c>
      <c r="B71" s="5">
        <v>0</v>
      </c>
      <c r="C71" s="66">
        <v>0</v>
      </c>
      <c r="D71" s="5">
        <v>0</v>
      </c>
      <c r="E71" s="66">
        <v>0</v>
      </c>
    </row>
    <row r="72" spans="1:5" ht="17" x14ac:dyDescent="0.2">
      <c r="A72" s="63" t="s">
        <v>79</v>
      </c>
      <c r="B72" s="5">
        <v>41</v>
      </c>
      <c r="C72" s="66">
        <f t="shared" si="0"/>
        <v>1</v>
      </c>
      <c r="D72" s="5">
        <v>0</v>
      </c>
      <c r="E72" s="66">
        <f t="shared" si="1"/>
        <v>0</v>
      </c>
    </row>
    <row r="73" spans="1:5" ht="17" x14ac:dyDescent="0.2">
      <c r="A73" s="63" t="s">
        <v>155</v>
      </c>
      <c r="B73" s="5">
        <v>142</v>
      </c>
      <c r="C73" s="66">
        <f t="shared" si="0"/>
        <v>0.88198757763975155</v>
      </c>
      <c r="D73" s="5">
        <v>19</v>
      </c>
      <c r="E73" s="66">
        <f t="shared" si="1"/>
        <v>0.11801242236024845</v>
      </c>
    </row>
    <row r="74" spans="1:5" ht="17" x14ac:dyDescent="0.2">
      <c r="A74" s="63" t="s">
        <v>194</v>
      </c>
      <c r="B74" s="5">
        <v>0</v>
      </c>
      <c r="C74" s="66">
        <v>0</v>
      </c>
      <c r="D74" s="5">
        <v>0</v>
      </c>
      <c r="E74" s="66">
        <v>0</v>
      </c>
    </row>
    <row r="75" spans="1:5" ht="17" x14ac:dyDescent="0.2">
      <c r="A75" s="64" t="s">
        <v>83</v>
      </c>
      <c r="B75" s="5">
        <v>40</v>
      </c>
      <c r="C75" s="66">
        <f t="shared" si="0"/>
        <v>0.28985507246376813</v>
      </c>
      <c r="D75" s="5">
        <v>98</v>
      </c>
      <c r="E75" s="66">
        <f t="shared" si="1"/>
        <v>0.71014492753623193</v>
      </c>
    </row>
    <row r="76" spans="1:5" ht="17" x14ac:dyDescent="0.2">
      <c r="A76" s="64" t="s">
        <v>87</v>
      </c>
      <c r="B76" s="5">
        <v>49</v>
      </c>
      <c r="C76" s="66">
        <f t="shared" si="0"/>
        <v>0.48514851485148514</v>
      </c>
      <c r="D76" s="5">
        <v>52</v>
      </c>
      <c r="E76" s="66">
        <f t="shared" si="1"/>
        <v>0.51485148514851486</v>
      </c>
    </row>
    <row r="77" spans="1:5" ht="17" x14ac:dyDescent="0.2">
      <c r="A77" s="64" t="s">
        <v>217</v>
      </c>
      <c r="B77" s="5">
        <v>34</v>
      </c>
      <c r="C77" s="66">
        <f t="shared" si="0"/>
        <v>0.82926829268292679</v>
      </c>
      <c r="D77" s="5">
        <v>7</v>
      </c>
      <c r="E77" s="66">
        <f t="shared" si="1"/>
        <v>0.17073170731707318</v>
      </c>
    </row>
    <row r="78" spans="1:5" ht="17" x14ac:dyDescent="0.2">
      <c r="A78" s="64" t="s">
        <v>58</v>
      </c>
      <c r="B78" s="5">
        <v>1</v>
      </c>
      <c r="C78" s="66">
        <f t="shared" si="0"/>
        <v>0.5</v>
      </c>
      <c r="D78" s="5">
        <v>1</v>
      </c>
      <c r="E78" s="66">
        <f t="shared" si="1"/>
        <v>0.5</v>
      </c>
    </row>
    <row r="79" spans="1:5" ht="17" x14ac:dyDescent="0.2">
      <c r="A79" s="64" t="s">
        <v>99</v>
      </c>
      <c r="B79" s="5">
        <v>1</v>
      </c>
      <c r="C79" s="66">
        <f t="shared" si="0"/>
        <v>1</v>
      </c>
      <c r="D79" s="5">
        <v>0</v>
      </c>
      <c r="E79" s="66">
        <f t="shared" si="1"/>
        <v>0</v>
      </c>
    </row>
    <row r="80" spans="1:5" ht="17" x14ac:dyDescent="0.2">
      <c r="A80" s="64" t="s">
        <v>102</v>
      </c>
      <c r="B80" s="5">
        <v>49</v>
      </c>
      <c r="C80" s="66">
        <f t="shared" si="0"/>
        <v>0.31818181818181818</v>
      </c>
      <c r="D80" s="5">
        <v>105</v>
      </c>
      <c r="E80" s="66">
        <f t="shared" si="1"/>
        <v>0.68181818181818177</v>
      </c>
    </row>
    <row r="81" spans="1:9" ht="17" x14ac:dyDescent="0.2">
      <c r="A81" s="64" t="s">
        <v>113</v>
      </c>
      <c r="B81" s="5">
        <v>41</v>
      </c>
      <c r="C81" s="66">
        <f t="shared" si="0"/>
        <v>1</v>
      </c>
      <c r="D81" s="5">
        <v>0</v>
      </c>
      <c r="E81" s="66">
        <f t="shared" si="1"/>
        <v>0</v>
      </c>
    </row>
    <row r="82" spans="1:9" ht="17" x14ac:dyDescent="0.2">
      <c r="A82" s="64" t="s">
        <v>170</v>
      </c>
      <c r="B82" s="5">
        <v>102</v>
      </c>
      <c r="C82" s="66">
        <f t="shared" si="0"/>
        <v>0.63354037267080743</v>
      </c>
      <c r="D82" s="5">
        <v>59</v>
      </c>
      <c r="E82" s="66">
        <f t="shared" si="1"/>
        <v>0.36645962732919257</v>
      </c>
    </row>
    <row r="83" spans="1:9" ht="17" x14ac:dyDescent="0.2">
      <c r="A83" s="64" t="s">
        <v>106</v>
      </c>
      <c r="B83" s="5">
        <v>32</v>
      </c>
      <c r="C83" s="66">
        <f t="shared" si="0"/>
        <v>0.91428571428571426</v>
      </c>
      <c r="D83" s="5">
        <v>3</v>
      </c>
      <c r="E83" s="66">
        <f t="shared" si="1"/>
        <v>8.5714285714285715E-2</v>
      </c>
    </row>
    <row r="85" spans="1:9" ht="34" x14ac:dyDescent="0.2">
      <c r="A85" s="62" t="s">
        <v>329</v>
      </c>
      <c r="B85" s="1" t="s">
        <v>177</v>
      </c>
      <c r="C85" s="1" t="s">
        <v>177</v>
      </c>
      <c r="D85" s="1" t="s">
        <v>181</v>
      </c>
      <c r="E85" s="1" t="s">
        <v>181</v>
      </c>
      <c r="F85" s="1" t="s">
        <v>184</v>
      </c>
      <c r="G85" s="1" t="s">
        <v>184</v>
      </c>
      <c r="H85" s="1" t="s">
        <v>178</v>
      </c>
      <c r="I85" s="1" t="s">
        <v>178</v>
      </c>
    </row>
    <row r="86" spans="1:9" ht="68" x14ac:dyDescent="0.2">
      <c r="A86" s="5"/>
      <c r="B86" s="36" t="s">
        <v>282</v>
      </c>
      <c r="C86" s="36" t="s">
        <v>312</v>
      </c>
      <c r="D86" s="36" t="s">
        <v>285</v>
      </c>
      <c r="E86" s="36" t="s">
        <v>315</v>
      </c>
      <c r="F86" s="65" t="s">
        <v>284</v>
      </c>
      <c r="G86" s="65" t="s">
        <v>314</v>
      </c>
      <c r="H86" s="65" t="s">
        <v>283</v>
      </c>
      <c r="I86" s="65" t="s">
        <v>313</v>
      </c>
    </row>
    <row r="87" spans="1:9" x14ac:dyDescent="0.2">
      <c r="A87" s="1" t="s">
        <v>199</v>
      </c>
      <c r="B87" s="5">
        <v>949</v>
      </c>
      <c r="C87" s="66">
        <f>B87/SUM(B87, B88)</f>
        <v>0.67114568599717117</v>
      </c>
      <c r="D87" s="5">
        <v>188</v>
      </c>
      <c r="E87" s="39">
        <f>D87/SUM(D87, D88)</f>
        <v>0.92156862745098034</v>
      </c>
      <c r="F87" s="5">
        <v>712</v>
      </c>
      <c r="G87" s="39">
        <f>F87/SUM(F87, F88)</f>
        <v>0.7228426395939086</v>
      </c>
      <c r="H87" s="5">
        <v>2</v>
      </c>
      <c r="I87" s="66">
        <f>H87/SUM(H87, H88)</f>
        <v>0.66666666666666663</v>
      </c>
    </row>
    <row r="88" spans="1:9" x14ac:dyDescent="0.2">
      <c r="A88" s="1" t="s">
        <v>198</v>
      </c>
      <c r="B88" s="5">
        <v>465</v>
      </c>
      <c r="C88" s="66">
        <f>B88/SUM(B87, B88)</f>
        <v>0.32885431400282883</v>
      </c>
      <c r="D88" s="5">
        <v>16</v>
      </c>
      <c r="E88" s="53">
        <f>D88/SUM(D87,D88)</f>
        <v>7.8431372549019607E-2</v>
      </c>
      <c r="F88" s="5">
        <v>273</v>
      </c>
      <c r="G88" s="53">
        <f>F88/SUM(F87, F88)</f>
        <v>0.27715736040609135</v>
      </c>
      <c r="H88" s="5">
        <v>1</v>
      </c>
      <c r="I88" s="74">
        <f>H88/SUM(H87, H88)</f>
        <v>0.33333333333333331</v>
      </c>
    </row>
  </sheetData>
  <pageMargins left="0.7" right="0.7" top="0.75" bottom="0.75" header="0.3" footer="0.3"/>
  <ignoredErrors>
    <ignoredError sqref="D12:D25 D27:D36 C37:D37 D38 D4:D8 J4:J8 H4:H8 F4:F8 G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CDCF7-A645-8045-86CD-8ABA817FD0F7}">
  <dimension ref="A1:C47"/>
  <sheetViews>
    <sheetView workbookViewId="0">
      <selection activeCell="D31" sqref="D31"/>
    </sheetView>
  </sheetViews>
  <sheetFormatPr baseColWidth="10" defaultRowHeight="16" x14ac:dyDescent="0.2"/>
  <cols>
    <col min="1" max="1" width="37.5" customWidth="1"/>
    <col min="2" max="2" width="18.5" customWidth="1"/>
    <col min="3" max="3" width="82" customWidth="1"/>
  </cols>
  <sheetData>
    <row r="1" spans="1:3" ht="19" x14ac:dyDescent="0.25">
      <c r="A1" s="55" t="s">
        <v>232</v>
      </c>
    </row>
    <row r="2" spans="1:3" ht="17" thickBot="1" x14ac:dyDescent="0.25"/>
    <row r="3" spans="1:3" ht="17" thickBot="1" x14ac:dyDescent="0.25">
      <c r="A3" s="75" t="s">
        <v>8</v>
      </c>
      <c r="B3" s="76" t="s">
        <v>9</v>
      </c>
      <c r="C3" s="76" t="s">
        <v>10</v>
      </c>
    </row>
    <row r="4" spans="1:3" ht="17" thickBot="1" x14ac:dyDescent="0.25">
      <c r="A4" s="77" t="s">
        <v>0</v>
      </c>
      <c r="B4" s="78" t="s">
        <v>12</v>
      </c>
      <c r="C4" s="79" t="s">
        <v>119</v>
      </c>
    </row>
    <row r="5" spans="1:3" ht="17" thickBot="1" x14ac:dyDescent="0.25">
      <c r="A5" s="77" t="s">
        <v>0</v>
      </c>
      <c r="B5" s="78" t="s">
        <v>11</v>
      </c>
      <c r="C5" s="79" t="s">
        <v>117</v>
      </c>
    </row>
    <row r="6" spans="1:3" ht="17" thickBot="1" x14ac:dyDescent="0.25">
      <c r="A6" s="77" t="s">
        <v>0</v>
      </c>
      <c r="B6" s="78" t="s">
        <v>123</v>
      </c>
      <c r="C6" s="79" t="s">
        <v>118</v>
      </c>
    </row>
    <row r="7" spans="1:3" ht="17" thickBot="1" x14ac:dyDescent="0.25">
      <c r="A7" s="77" t="s">
        <v>0</v>
      </c>
      <c r="B7" s="78" t="s">
        <v>114</v>
      </c>
      <c r="C7" s="80" t="s">
        <v>185</v>
      </c>
    </row>
    <row r="8" spans="1:3" ht="17" thickBot="1" x14ac:dyDescent="0.25">
      <c r="A8" s="77" t="s">
        <v>0</v>
      </c>
      <c r="B8" s="78" t="s">
        <v>121</v>
      </c>
      <c r="C8" s="79" t="s">
        <v>1</v>
      </c>
    </row>
    <row r="9" spans="1:3" ht="17" thickBot="1" x14ac:dyDescent="0.25">
      <c r="A9" s="77" t="s">
        <v>0</v>
      </c>
      <c r="B9" s="78" t="s">
        <v>121</v>
      </c>
      <c r="C9" s="79" t="s">
        <v>120</v>
      </c>
    </row>
    <row r="10" spans="1:3" ht="17" thickBot="1" x14ac:dyDescent="0.25">
      <c r="A10" s="77" t="s">
        <v>0</v>
      </c>
      <c r="B10" s="78" t="s">
        <v>121</v>
      </c>
      <c r="C10" s="78" t="s">
        <v>124</v>
      </c>
    </row>
    <row r="11" spans="1:3" ht="17" thickBot="1" x14ac:dyDescent="0.25">
      <c r="A11" s="77" t="s">
        <v>0</v>
      </c>
      <c r="B11" s="78" t="s">
        <v>115</v>
      </c>
      <c r="C11" s="80" t="s">
        <v>125</v>
      </c>
    </row>
    <row r="12" spans="1:3" ht="17" thickBot="1" x14ac:dyDescent="0.25">
      <c r="A12" s="77" t="s">
        <v>0</v>
      </c>
      <c r="B12" s="78" t="s">
        <v>116</v>
      </c>
      <c r="C12" s="80" t="s">
        <v>126</v>
      </c>
    </row>
    <row r="13" spans="1:3" ht="17" thickBot="1" x14ac:dyDescent="0.25">
      <c r="A13" s="77" t="s">
        <v>2</v>
      </c>
      <c r="B13" s="78" t="s">
        <v>12</v>
      </c>
      <c r="C13" s="79" t="s">
        <v>127</v>
      </c>
    </row>
    <row r="14" spans="1:3" ht="17" thickBot="1" x14ac:dyDescent="0.25">
      <c r="A14" s="77" t="s">
        <v>2</v>
      </c>
      <c r="B14" s="78" t="s">
        <v>11</v>
      </c>
      <c r="C14" s="79" t="s">
        <v>128</v>
      </c>
    </row>
    <row r="15" spans="1:3" ht="17" thickBot="1" x14ac:dyDescent="0.25">
      <c r="A15" s="77" t="s">
        <v>2</v>
      </c>
      <c r="B15" s="78" t="s">
        <v>121</v>
      </c>
      <c r="C15" s="78" t="s">
        <v>129</v>
      </c>
    </row>
    <row r="16" spans="1:3" ht="17" thickBot="1" x14ac:dyDescent="0.25">
      <c r="A16" s="77" t="s">
        <v>2</v>
      </c>
      <c r="B16" s="78" t="s">
        <v>115</v>
      </c>
      <c r="C16" s="79" t="s">
        <v>130</v>
      </c>
    </row>
    <row r="17" spans="1:3" ht="17" thickBot="1" x14ac:dyDescent="0.25">
      <c r="A17" s="77" t="s">
        <v>2</v>
      </c>
      <c r="B17" s="78" t="s">
        <v>123</v>
      </c>
      <c r="C17" s="79" t="s">
        <v>131</v>
      </c>
    </row>
    <row r="18" spans="1:3" ht="17" thickBot="1" x14ac:dyDescent="0.25">
      <c r="A18" s="77" t="s">
        <v>2</v>
      </c>
      <c r="B18" s="78" t="s">
        <v>121</v>
      </c>
      <c r="C18" s="78" t="s">
        <v>133</v>
      </c>
    </row>
    <row r="19" spans="1:3" ht="17" thickBot="1" x14ac:dyDescent="0.25">
      <c r="A19" s="77" t="s">
        <v>2</v>
      </c>
      <c r="B19" s="78" t="s">
        <v>116</v>
      </c>
      <c r="C19" s="78" t="s">
        <v>258</v>
      </c>
    </row>
    <row r="20" spans="1:3" ht="17" thickBot="1" x14ac:dyDescent="0.25">
      <c r="A20" s="77" t="s">
        <v>2</v>
      </c>
      <c r="B20" s="78" t="s">
        <v>121</v>
      </c>
      <c r="C20" s="78" t="s">
        <v>134</v>
      </c>
    </row>
    <row r="21" spans="1:3" ht="17" thickBot="1" x14ac:dyDescent="0.25">
      <c r="A21" s="77" t="s">
        <v>2</v>
      </c>
      <c r="B21" s="78" t="s">
        <v>114</v>
      </c>
      <c r="C21" s="78" t="s">
        <v>132</v>
      </c>
    </row>
    <row r="22" spans="1:3" ht="17" thickBot="1" x14ac:dyDescent="0.25">
      <c r="A22" s="77" t="s">
        <v>3</v>
      </c>
      <c r="B22" s="78" t="s">
        <v>12</v>
      </c>
      <c r="C22" s="78" t="s">
        <v>142</v>
      </c>
    </row>
    <row r="23" spans="1:3" ht="17" thickBot="1" x14ac:dyDescent="0.25">
      <c r="A23" s="77" t="s">
        <v>3</v>
      </c>
      <c r="B23" s="78" t="s">
        <v>11</v>
      </c>
      <c r="C23" s="79" t="s">
        <v>139</v>
      </c>
    </row>
    <row r="24" spans="1:3" ht="17" thickBot="1" x14ac:dyDescent="0.25">
      <c r="A24" s="77" t="s">
        <v>3</v>
      </c>
      <c r="B24" s="78" t="s">
        <v>123</v>
      </c>
      <c r="C24" s="78" t="s">
        <v>140</v>
      </c>
    </row>
    <row r="25" spans="1:3" ht="17" thickBot="1" x14ac:dyDescent="0.25">
      <c r="A25" s="77" t="s">
        <v>3</v>
      </c>
      <c r="B25" s="78" t="s">
        <v>114</v>
      </c>
      <c r="C25" s="78" t="s">
        <v>141</v>
      </c>
    </row>
    <row r="26" spans="1:3" ht="17" thickBot="1" x14ac:dyDescent="0.25">
      <c r="A26" s="77" t="s">
        <v>3</v>
      </c>
      <c r="B26" s="78" t="s">
        <v>121</v>
      </c>
      <c r="C26" s="78" t="s">
        <v>135</v>
      </c>
    </row>
    <row r="27" spans="1:3" ht="17" thickBot="1" x14ac:dyDescent="0.25">
      <c r="A27" s="77" t="s">
        <v>3</v>
      </c>
      <c r="B27" s="78" t="s">
        <v>121</v>
      </c>
      <c r="C27" s="78" t="s">
        <v>136</v>
      </c>
    </row>
    <row r="28" spans="1:3" ht="17" thickBot="1" x14ac:dyDescent="0.25">
      <c r="A28" s="77" t="s">
        <v>3</v>
      </c>
      <c r="B28" s="78" t="s">
        <v>121</v>
      </c>
      <c r="C28" s="78" t="s">
        <v>137</v>
      </c>
    </row>
    <row r="29" spans="1:3" ht="17" thickBot="1" x14ac:dyDescent="0.25">
      <c r="A29" s="77" t="s">
        <v>3</v>
      </c>
      <c r="B29" s="78" t="s">
        <v>115</v>
      </c>
      <c r="C29" s="78" t="s">
        <v>138</v>
      </c>
    </row>
    <row r="30" spans="1:3" ht="17" thickBot="1" x14ac:dyDescent="0.25">
      <c r="A30" s="77" t="s">
        <v>4</v>
      </c>
      <c r="B30" s="78" t="s">
        <v>12</v>
      </c>
      <c r="C30" s="78" t="s">
        <v>143</v>
      </c>
    </row>
    <row r="31" spans="1:3" ht="17" thickBot="1" x14ac:dyDescent="0.25">
      <c r="A31" s="77" t="s">
        <v>4</v>
      </c>
      <c r="B31" s="78" t="s">
        <v>11</v>
      </c>
      <c r="C31" s="78" t="s">
        <v>5</v>
      </c>
    </row>
    <row r="32" spans="1:3" ht="17" thickBot="1" x14ac:dyDescent="0.25">
      <c r="A32" s="77" t="s">
        <v>4</v>
      </c>
      <c r="B32" s="78" t="s">
        <v>121</v>
      </c>
      <c r="C32" s="78" t="s">
        <v>144</v>
      </c>
    </row>
    <row r="33" spans="1:3" ht="17" thickBot="1" x14ac:dyDescent="0.25">
      <c r="A33" s="77" t="s">
        <v>4</v>
      </c>
      <c r="B33" s="78" t="s">
        <v>121</v>
      </c>
      <c r="C33" s="78" t="s">
        <v>145</v>
      </c>
    </row>
    <row r="34" spans="1:3" ht="17" thickBot="1" x14ac:dyDescent="0.25">
      <c r="A34" s="77" t="s">
        <v>4</v>
      </c>
      <c r="B34" s="78" t="s">
        <v>121</v>
      </c>
      <c r="C34" s="78" t="s">
        <v>146</v>
      </c>
    </row>
    <row r="35" spans="1:3" ht="17" thickBot="1" x14ac:dyDescent="0.25">
      <c r="A35" s="77" t="s">
        <v>4</v>
      </c>
      <c r="B35" s="78" t="s">
        <v>114</v>
      </c>
      <c r="C35" s="79" t="s">
        <v>246</v>
      </c>
    </row>
    <row r="36" spans="1:3" ht="17" thickBot="1" x14ac:dyDescent="0.25">
      <c r="A36" s="77" t="s">
        <v>4</v>
      </c>
      <c r="B36" s="78" t="s">
        <v>115</v>
      </c>
      <c r="C36" s="78" t="s">
        <v>147</v>
      </c>
    </row>
    <row r="37" spans="1:3" ht="17" thickBot="1" x14ac:dyDescent="0.25">
      <c r="A37" s="77" t="s">
        <v>6</v>
      </c>
      <c r="B37" s="78" t="s">
        <v>12</v>
      </c>
      <c r="C37" s="78" t="s">
        <v>149</v>
      </c>
    </row>
    <row r="38" spans="1:3" ht="17" thickBot="1" x14ac:dyDescent="0.25">
      <c r="A38" s="77" t="s">
        <v>6</v>
      </c>
      <c r="B38" s="78" t="s">
        <v>11</v>
      </c>
      <c r="C38" s="78" t="s">
        <v>148</v>
      </c>
    </row>
    <row r="39" spans="1:3" ht="17" thickBot="1" x14ac:dyDescent="0.25">
      <c r="A39" s="77" t="s">
        <v>6</v>
      </c>
      <c r="B39" s="78" t="s">
        <v>121</v>
      </c>
      <c r="C39" s="78" t="s">
        <v>150</v>
      </c>
    </row>
    <row r="40" spans="1:3" ht="17" thickBot="1" x14ac:dyDescent="0.25">
      <c r="A40" s="77" t="s">
        <v>6</v>
      </c>
      <c r="B40" s="78" t="s">
        <v>121</v>
      </c>
      <c r="C40" s="78" t="s">
        <v>151</v>
      </c>
    </row>
    <row r="41" spans="1:3" ht="17" thickBot="1" x14ac:dyDescent="0.25">
      <c r="A41" s="77" t="s">
        <v>6</v>
      </c>
      <c r="B41" s="78" t="s">
        <v>115</v>
      </c>
      <c r="C41" s="78" t="s">
        <v>7</v>
      </c>
    </row>
    <row r="42" spans="1:3" ht="17" thickBot="1" x14ac:dyDescent="0.25">
      <c r="A42" s="77" t="s">
        <v>6</v>
      </c>
      <c r="B42" s="78" t="s">
        <v>123</v>
      </c>
      <c r="C42" s="78" t="s">
        <v>153</v>
      </c>
    </row>
    <row r="43" spans="1:3" ht="17" thickBot="1" x14ac:dyDescent="0.25">
      <c r="A43" s="77" t="s">
        <v>6</v>
      </c>
      <c r="B43" s="78" t="s">
        <v>116</v>
      </c>
      <c r="C43" s="78" t="s">
        <v>154</v>
      </c>
    </row>
    <row r="44" spans="1:3" ht="17" thickBot="1" x14ac:dyDescent="0.25">
      <c r="A44" s="77" t="s">
        <v>6</v>
      </c>
      <c r="B44" s="78" t="s">
        <v>114</v>
      </c>
      <c r="C44" s="78" t="s">
        <v>152</v>
      </c>
    </row>
    <row r="45" spans="1:3" x14ac:dyDescent="0.2">
      <c r="A45" s="5" t="s">
        <v>6</v>
      </c>
      <c r="B45" s="5" t="s">
        <v>123</v>
      </c>
      <c r="C45" s="5" t="s">
        <v>153</v>
      </c>
    </row>
    <row r="46" spans="1:3" x14ac:dyDescent="0.2">
      <c r="A46" s="5" t="s">
        <v>6</v>
      </c>
      <c r="B46" s="5" t="s">
        <v>116</v>
      </c>
      <c r="C46" s="5" t="s">
        <v>154</v>
      </c>
    </row>
    <row r="47" spans="1:3" x14ac:dyDescent="0.2">
      <c r="A47" s="5" t="s">
        <v>6</v>
      </c>
      <c r="B47" s="5" t="s">
        <v>114</v>
      </c>
      <c r="C47" s="5" t="s">
        <v>152</v>
      </c>
    </row>
  </sheetData>
  <hyperlinks>
    <hyperlink ref="C4" r:id="rId1" xr:uid="{8A25B6F5-F747-0842-9745-FB8E7EA82FCD}"/>
    <hyperlink ref="C5" r:id="rId2" xr:uid="{BFE3A102-40B2-D042-8691-3958CE2CE695}"/>
    <hyperlink ref="C6" r:id="rId3" xr:uid="{65638156-65AD-FA4A-864B-F7AE4166CC11}"/>
    <hyperlink ref="C8" r:id="rId4" xr:uid="{AA637245-5115-AB43-BAAC-834FFC38602C}"/>
    <hyperlink ref="C9" r:id="rId5" xr:uid="{F2E31087-F810-4F4A-8CD2-890352248538}"/>
    <hyperlink ref="C13" r:id="rId6" xr:uid="{A46A6384-1AD4-984C-B412-5D56760F23C8}"/>
    <hyperlink ref="C14" r:id="rId7" xr:uid="{1D45B520-8001-8A41-A3C6-B22DE256C3DD}"/>
    <hyperlink ref="C16" r:id="rId8" xr:uid="{424AB0AC-ED5F-1E42-8F08-E3B799EDA274}"/>
    <hyperlink ref="C17" r:id="rId9" xr:uid="{F35C4D54-7B43-9C40-ADD7-E35627F237E2}"/>
    <hyperlink ref="C23" r:id="rId10" xr:uid="{6293CB41-E47F-064F-8096-7B638ADA76EF}"/>
    <hyperlink ref="C35" r:id="rId11" xr:uid="{6689645E-01AF-6940-957B-6644BB712377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FA9534-8B62-C041-83B2-A2538E9B5DFA}">
          <x14:formula1>
            <xm:f>'Dropdowns and Keys'!$A$1:$A$7</xm:f>
          </x14:formula1>
          <xm:sqref>B45:B47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FC3A2-A69D-6F4A-B4E0-19D6842A2D88}">
  <dimension ref="A1:C35"/>
  <sheetViews>
    <sheetView workbookViewId="0">
      <selection activeCell="D25" sqref="D25"/>
    </sheetView>
  </sheetViews>
  <sheetFormatPr baseColWidth="10" defaultRowHeight="19" x14ac:dyDescent="0.25"/>
  <cols>
    <col min="1" max="1" width="47.6640625" style="3" customWidth="1"/>
    <col min="2" max="2" width="48.83203125" style="3" customWidth="1"/>
    <col min="3" max="3" width="40.83203125" style="3" customWidth="1"/>
    <col min="4" max="16384" width="10.83203125" style="3"/>
  </cols>
  <sheetData>
    <row r="1" spans="1:3" ht="24" x14ac:dyDescent="0.3">
      <c r="A1" s="86" t="s">
        <v>330</v>
      </c>
    </row>
    <row r="2" spans="1:3" ht="20" thickBot="1" x14ac:dyDescent="0.3"/>
    <row r="3" spans="1:3" ht="23" thickBot="1" x14ac:dyDescent="0.3">
      <c r="A3" s="84" t="s">
        <v>331</v>
      </c>
      <c r="B3" s="85" t="s">
        <v>332</v>
      </c>
      <c r="C3" s="85" t="s">
        <v>333</v>
      </c>
    </row>
    <row r="4" spans="1:3" ht="21" thickBot="1" x14ac:dyDescent="0.3">
      <c r="A4" s="107" t="s">
        <v>24</v>
      </c>
      <c r="B4" s="83" t="s">
        <v>263</v>
      </c>
      <c r="C4" s="83" t="s">
        <v>169</v>
      </c>
    </row>
    <row r="5" spans="1:3" ht="21" thickBot="1" x14ac:dyDescent="0.3">
      <c r="A5" s="108"/>
      <c r="B5" s="83" t="s">
        <v>279</v>
      </c>
      <c r="C5" s="83" t="s">
        <v>200</v>
      </c>
    </row>
    <row r="6" spans="1:3" ht="21" thickBot="1" x14ac:dyDescent="0.3">
      <c r="A6" s="108"/>
      <c r="B6" s="83" t="s">
        <v>280</v>
      </c>
      <c r="C6" s="83" t="s">
        <v>200</v>
      </c>
    </row>
    <row r="7" spans="1:3" ht="21" thickBot="1" x14ac:dyDescent="0.3">
      <c r="A7" s="108"/>
      <c r="B7" s="83" t="s">
        <v>264</v>
      </c>
      <c r="C7" s="83" t="s">
        <v>199</v>
      </c>
    </row>
    <row r="8" spans="1:3" ht="21" thickBot="1" x14ac:dyDescent="0.3">
      <c r="A8" s="108"/>
      <c r="B8" s="83" t="s">
        <v>277</v>
      </c>
      <c r="C8" s="83" t="s">
        <v>226</v>
      </c>
    </row>
    <row r="9" spans="1:3" ht="21" thickBot="1" x14ac:dyDescent="0.3">
      <c r="A9" s="108"/>
      <c r="B9" s="83" t="s">
        <v>317</v>
      </c>
      <c r="C9" s="83" t="s">
        <v>226</v>
      </c>
    </row>
    <row r="10" spans="1:3" ht="21" thickBot="1" x14ac:dyDescent="0.3">
      <c r="A10" s="109"/>
      <c r="B10" s="83" t="s">
        <v>265</v>
      </c>
      <c r="C10" s="83" t="s">
        <v>198</v>
      </c>
    </row>
    <row r="11" spans="1:3" ht="41" thickBot="1" x14ac:dyDescent="0.3">
      <c r="A11" s="107" t="s">
        <v>334</v>
      </c>
      <c r="B11" s="83" t="s">
        <v>318</v>
      </c>
      <c r="C11" s="83" t="s">
        <v>199</v>
      </c>
    </row>
    <row r="12" spans="1:3" ht="21" thickBot="1" x14ac:dyDescent="0.3">
      <c r="A12" s="108"/>
      <c r="B12" s="83" t="s">
        <v>319</v>
      </c>
      <c r="C12" s="83" t="s">
        <v>198</v>
      </c>
    </row>
    <row r="13" spans="1:3" ht="41" thickBot="1" x14ac:dyDescent="0.3">
      <c r="A13" s="108"/>
      <c r="B13" s="83" t="s">
        <v>320</v>
      </c>
      <c r="C13" s="83" t="s">
        <v>200</v>
      </c>
    </row>
    <row r="14" spans="1:3" ht="21" thickBot="1" x14ac:dyDescent="0.3">
      <c r="A14" s="108"/>
      <c r="B14" s="83" t="s">
        <v>122</v>
      </c>
      <c r="C14" s="83" t="s">
        <v>169</v>
      </c>
    </row>
    <row r="15" spans="1:3" ht="61" thickBot="1" x14ac:dyDescent="0.3">
      <c r="A15" s="109"/>
      <c r="B15" s="83" t="s">
        <v>321</v>
      </c>
      <c r="C15" s="83" t="s">
        <v>226</v>
      </c>
    </row>
    <row r="16" spans="1:3" ht="21" thickBot="1" x14ac:dyDescent="0.3">
      <c r="A16" s="107" t="s">
        <v>159</v>
      </c>
      <c r="B16" s="83" t="s">
        <v>269</v>
      </c>
      <c r="C16" s="83" t="s">
        <v>199</v>
      </c>
    </row>
    <row r="17" spans="1:3" ht="21" thickBot="1" x14ac:dyDescent="0.3">
      <c r="A17" s="108"/>
      <c r="B17" s="83" t="s">
        <v>270</v>
      </c>
      <c r="C17" s="83" t="s">
        <v>198</v>
      </c>
    </row>
    <row r="18" spans="1:3" ht="21" thickBot="1" x14ac:dyDescent="0.3">
      <c r="A18" s="108"/>
      <c r="B18" s="83" t="s">
        <v>271</v>
      </c>
      <c r="C18" s="83" t="s">
        <v>226</v>
      </c>
    </row>
    <row r="19" spans="1:3" ht="21" thickBot="1" x14ac:dyDescent="0.3">
      <c r="A19" s="108"/>
      <c r="B19" s="83" t="s">
        <v>122</v>
      </c>
      <c r="C19" s="83" t="s">
        <v>169</v>
      </c>
    </row>
    <row r="20" spans="1:3" ht="21" thickBot="1" x14ac:dyDescent="0.3">
      <c r="A20" s="109"/>
      <c r="B20" s="83" t="s">
        <v>122</v>
      </c>
      <c r="C20" s="83" t="s">
        <v>200</v>
      </c>
    </row>
    <row r="21" spans="1:3" ht="21" thickBot="1" x14ac:dyDescent="0.3">
      <c r="A21" s="107" t="s">
        <v>335</v>
      </c>
      <c r="B21" s="83" t="s">
        <v>266</v>
      </c>
      <c r="C21" s="83" t="s">
        <v>198</v>
      </c>
    </row>
    <row r="22" spans="1:3" ht="21" thickBot="1" x14ac:dyDescent="0.3">
      <c r="A22" s="108"/>
      <c r="B22" s="83" t="s">
        <v>267</v>
      </c>
      <c r="C22" s="83" t="s">
        <v>198</v>
      </c>
    </row>
    <row r="23" spans="1:3" ht="21" thickBot="1" x14ac:dyDescent="0.3">
      <c r="A23" s="108"/>
      <c r="B23" s="83" t="s">
        <v>268</v>
      </c>
      <c r="C23" s="83" t="s">
        <v>200</v>
      </c>
    </row>
    <row r="24" spans="1:3" ht="61" thickBot="1" x14ac:dyDescent="0.3">
      <c r="A24" s="108"/>
      <c r="B24" s="83" t="s">
        <v>323</v>
      </c>
      <c r="C24" s="83" t="s">
        <v>226</v>
      </c>
    </row>
    <row r="25" spans="1:3" ht="41" thickBot="1" x14ac:dyDescent="0.3">
      <c r="A25" s="108"/>
      <c r="B25" s="83" t="s">
        <v>322</v>
      </c>
      <c r="C25" s="83" t="s">
        <v>199</v>
      </c>
    </row>
    <row r="26" spans="1:3" ht="21" thickBot="1" x14ac:dyDescent="0.3">
      <c r="A26" s="109"/>
      <c r="B26" s="83" t="s">
        <v>122</v>
      </c>
      <c r="C26" s="83" t="s">
        <v>169</v>
      </c>
    </row>
    <row r="27" spans="1:3" ht="21" thickBot="1" x14ac:dyDescent="0.3">
      <c r="A27" s="107" t="s">
        <v>336</v>
      </c>
      <c r="B27" s="83" t="s">
        <v>272</v>
      </c>
      <c r="C27" s="83" t="s">
        <v>199</v>
      </c>
    </row>
    <row r="28" spans="1:3" ht="21" thickBot="1" x14ac:dyDescent="0.3">
      <c r="A28" s="108"/>
      <c r="B28" s="83" t="s">
        <v>273</v>
      </c>
      <c r="C28" s="83" t="s">
        <v>199</v>
      </c>
    </row>
    <row r="29" spans="1:3" ht="21" thickBot="1" x14ac:dyDescent="0.3">
      <c r="A29" s="108"/>
      <c r="B29" s="83" t="s">
        <v>274</v>
      </c>
      <c r="C29" s="83" t="s">
        <v>198</v>
      </c>
    </row>
    <row r="30" spans="1:3" ht="21" thickBot="1" x14ac:dyDescent="0.3">
      <c r="A30" s="108"/>
      <c r="B30" s="83" t="s">
        <v>275</v>
      </c>
      <c r="C30" s="83" t="s">
        <v>198</v>
      </c>
    </row>
    <row r="31" spans="1:3" ht="41" thickBot="1" x14ac:dyDescent="0.3">
      <c r="A31" s="108"/>
      <c r="B31" s="83" t="s">
        <v>324</v>
      </c>
      <c r="C31" s="83" t="s">
        <v>199</v>
      </c>
    </row>
    <row r="32" spans="1:3" ht="41" thickBot="1" x14ac:dyDescent="0.3">
      <c r="A32" s="108"/>
      <c r="B32" s="83" t="s">
        <v>325</v>
      </c>
      <c r="C32" s="83" t="s">
        <v>198</v>
      </c>
    </row>
    <row r="33" spans="1:3" ht="21" thickBot="1" x14ac:dyDescent="0.3">
      <c r="A33" s="108"/>
      <c r="B33" s="83" t="s">
        <v>326</v>
      </c>
      <c r="C33" s="83" t="s">
        <v>169</v>
      </c>
    </row>
    <row r="34" spans="1:3" ht="21" thickBot="1" x14ac:dyDescent="0.3">
      <c r="A34" s="108"/>
      <c r="B34" s="83" t="s">
        <v>276</v>
      </c>
      <c r="C34" s="83" t="s">
        <v>200</v>
      </c>
    </row>
    <row r="35" spans="1:3" ht="21" thickBot="1" x14ac:dyDescent="0.3">
      <c r="A35" s="109"/>
      <c r="B35" s="83" t="s">
        <v>327</v>
      </c>
      <c r="C35" s="83" t="s">
        <v>226</v>
      </c>
    </row>
  </sheetData>
  <mergeCells count="5">
    <mergeCell ref="A4:A10"/>
    <mergeCell ref="A11:A15"/>
    <mergeCell ref="A16:A20"/>
    <mergeCell ref="A21:A26"/>
    <mergeCell ref="A27:A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6C7FD-724A-B841-BBE5-861908B2C501}">
  <dimension ref="A1:D11"/>
  <sheetViews>
    <sheetView workbookViewId="0">
      <selection activeCell="H5" sqref="H5"/>
    </sheetView>
  </sheetViews>
  <sheetFormatPr baseColWidth="10" defaultRowHeight="16" x14ac:dyDescent="0.2"/>
  <cols>
    <col min="1" max="1" width="26.6640625" customWidth="1"/>
    <col min="3" max="3" width="34.83203125" customWidth="1"/>
    <col min="4" max="4" width="44.6640625" customWidth="1"/>
  </cols>
  <sheetData>
    <row r="1" spans="1:4" ht="22" x14ac:dyDescent="0.3">
      <c r="A1" s="44" t="s">
        <v>337</v>
      </c>
    </row>
    <row r="2" spans="1:4" ht="17" thickBot="1" x14ac:dyDescent="0.25"/>
    <row r="3" spans="1:4" ht="41" thickBot="1" x14ac:dyDescent="0.25">
      <c r="A3" s="81" t="s">
        <v>331</v>
      </c>
      <c r="B3" s="82" t="s">
        <v>338</v>
      </c>
      <c r="C3" s="82" t="s">
        <v>339</v>
      </c>
      <c r="D3" s="90" t="s">
        <v>340</v>
      </c>
    </row>
    <row r="4" spans="1:4" ht="121" thickBot="1" x14ac:dyDescent="0.25">
      <c r="A4" s="87" t="s">
        <v>24</v>
      </c>
      <c r="B4" s="88" t="s">
        <v>341</v>
      </c>
      <c r="C4" s="88" t="s">
        <v>342</v>
      </c>
      <c r="D4" s="88" t="s">
        <v>354</v>
      </c>
    </row>
    <row r="5" spans="1:4" ht="101" thickBot="1" x14ac:dyDescent="0.25">
      <c r="A5" s="87" t="s">
        <v>336</v>
      </c>
      <c r="B5" s="88" t="s">
        <v>343</v>
      </c>
      <c r="C5" s="88" t="s">
        <v>344</v>
      </c>
      <c r="D5" s="88" t="s">
        <v>345</v>
      </c>
    </row>
    <row r="6" spans="1:4" ht="61" thickBot="1" x14ac:dyDescent="0.25">
      <c r="A6" s="87" t="s">
        <v>159</v>
      </c>
      <c r="B6" s="88" t="s">
        <v>341</v>
      </c>
      <c r="C6" s="88" t="s">
        <v>346</v>
      </c>
      <c r="D6" s="88" t="s">
        <v>347</v>
      </c>
    </row>
    <row r="7" spans="1:4" ht="61" thickBot="1" x14ac:dyDescent="0.25">
      <c r="A7" s="87" t="s">
        <v>335</v>
      </c>
      <c r="B7" s="88" t="s">
        <v>348</v>
      </c>
      <c r="C7" s="88" t="s">
        <v>349</v>
      </c>
      <c r="D7" s="88" t="s">
        <v>350</v>
      </c>
    </row>
    <row r="8" spans="1:4" ht="61" thickBot="1" x14ac:dyDescent="0.25">
      <c r="A8" s="87" t="s">
        <v>334</v>
      </c>
      <c r="B8" s="88" t="s">
        <v>348</v>
      </c>
      <c r="C8" s="88" t="s">
        <v>351</v>
      </c>
      <c r="D8" s="88" t="s">
        <v>352</v>
      </c>
    </row>
    <row r="9" spans="1:4" ht="19" x14ac:dyDescent="0.25">
      <c r="A9" s="3"/>
      <c r="B9" s="3"/>
      <c r="C9" s="3"/>
      <c r="D9" s="3"/>
    </row>
    <row r="10" spans="1:4" ht="19" x14ac:dyDescent="0.25">
      <c r="A10" s="3"/>
      <c r="B10" s="3"/>
      <c r="C10" s="3"/>
      <c r="D10" s="3"/>
    </row>
    <row r="11" spans="1:4" ht="19" x14ac:dyDescent="0.25">
      <c r="A11" s="89" t="s">
        <v>353</v>
      </c>
      <c r="B11" s="3"/>
      <c r="C11" s="3"/>
      <c r="D11" s="3"/>
    </row>
  </sheetData>
  <hyperlinks>
    <hyperlink ref="A11" r:id="rId1" location="_ftnref1" display="applewebdata://E7AA41FD-C189-4FCE-9DAE-F4DE60FAD785/ - _ftnref1" xr:uid="{2238F670-34C5-1746-804D-873C79A85253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A2899-E3E4-F846-A047-3C9F3F0E7774}">
  <dimension ref="A1:C27"/>
  <sheetViews>
    <sheetView workbookViewId="0">
      <selection activeCell="B7" sqref="B7"/>
    </sheetView>
  </sheetViews>
  <sheetFormatPr baseColWidth="10" defaultRowHeight="19" x14ac:dyDescent="0.25"/>
  <cols>
    <col min="1" max="1" width="46.5" style="3" customWidth="1"/>
    <col min="2" max="2" width="32.6640625" style="3" customWidth="1"/>
    <col min="3" max="3" width="70.6640625" style="3" customWidth="1"/>
    <col min="4" max="16384" width="10.83203125" style="3"/>
  </cols>
  <sheetData>
    <row r="1" spans="1:3" ht="24" x14ac:dyDescent="0.3">
      <c r="A1" s="86" t="s">
        <v>355</v>
      </c>
    </row>
    <row r="2" spans="1:3" ht="20" thickBot="1" x14ac:dyDescent="0.3"/>
    <row r="3" spans="1:3" ht="41" thickBot="1" x14ac:dyDescent="0.3">
      <c r="A3" s="110" t="s">
        <v>356</v>
      </c>
      <c r="B3" s="91" t="s">
        <v>357</v>
      </c>
      <c r="C3" s="92" t="s">
        <v>358</v>
      </c>
    </row>
    <row r="4" spans="1:3" ht="41" thickBot="1" x14ac:dyDescent="0.3">
      <c r="A4" s="111"/>
      <c r="B4" s="93" t="s">
        <v>359</v>
      </c>
      <c r="C4" s="88" t="s">
        <v>360</v>
      </c>
    </row>
    <row r="5" spans="1:3" ht="41" thickBot="1" x14ac:dyDescent="0.3">
      <c r="A5" s="111"/>
      <c r="B5" s="93" t="s">
        <v>361</v>
      </c>
      <c r="C5" s="88" t="s">
        <v>362</v>
      </c>
    </row>
    <row r="6" spans="1:3" ht="21" thickBot="1" x14ac:dyDescent="0.3">
      <c r="A6" s="111"/>
      <c r="B6" s="93" t="s">
        <v>363</v>
      </c>
      <c r="C6" s="88" t="s">
        <v>364</v>
      </c>
    </row>
    <row r="7" spans="1:3" ht="41" thickBot="1" x14ac:dyDescent="0.3">
      <c r="A7" s="112"/>
      <c r="B7" s="93" t="s">
        <v>365</v>
      </c>
      <c r="C7" s="88" t="s">
        <v>366</v>
      </c>
    </row>
    <row r="8" spans="1:3" ht="41" thickBot="1" x14ac:dyDescent="0.3">
      <c r="A8" s="110" t="s">
        <v>356</v>
      </c>
      <c r="B8" s="93" t="s">
        <v>357</v>
      </c>
      <c r="C8" s="88" t="s">
        <v>358</v>
      </c>
    </row>
    <row r="9" spans="1:3" ht="61" thickBot="1" x14ac:dyDescent="0.3">
      <c r="A9" s="111"/>
      <c r="B9" s="93" t="s">
        <v>359</v>
      </c>
      <c r="C9" s="88" t="s">
        <v>367</v>
      </c>
    </row>
    <row r="10" spans="1:3" ht="21" thickBot="1" x14ac:dyDescent="0.3">
      <c r="A10" s="111"/>
      <c r="B10" s="93" t="s">
        <v>361</v>
      </c>
      <c r="C10" s="88" t="s">
        <v>368</v>
      </c>
    </row>
    <row r="11" spans="1:3" ht="21" thickBot="1" x14ac:dyDescent="0.3">
      <c r="A11" s="111"/>
      <c r="B11" s="93" t="s">
        <v>363</v>
      </c>
      <c r="C11" s="88" t="s">
        <v>364</v>
      </c>
    </row>
    <row r="12" spans="1:3" ht="41" thickBot="1" x14ac:dyDescent="0.3">
      <c r="A12" s="112"/>
      <c r="B12" s="93" t="s">
        <v>365</v>
      </c>
      <c r="C12" s="88" t="s">
        <v>369</v>
      </c>
    </row>
    <row r="13" spans="1:3" ht="21" thickBot="1" x14ac:dyDescent="0.3">
      <c r="A13" s="113" t="s">
        <v>370</v>
      </c>
      <c r="B13" s="93" t="s">
        <v>357</v>
      </c>
      <c r="C13" s="88" t="s">
        <v>371</v>
      </c>
    </row>
    <row r="14" spans="1:3" ht="41" thickBot="1" x14ac:dyDescent="0.3">
      <c r="A14" s="114"/>
      <c r="B14" s="93" t="s">
        <v>359</v>
      </c>
      <c r="C14" s="88" t="s">
        <v>372</v>
      </c>
    </row>
    <row r="15" spans="1:3" ht="81" thickBot="1" x14ac:dyDescent="0.3">
      <c r="A15" s="114"/>
      <c r="B15" s="93" t="s">
        <v>361</v>
      </c>
      <c r="C15" s="88" t="s">
        <v>373</v>
      </c>
    </row>
    <row r="16" spans="1:3" ht="21" thickBot="1" x14ac:dyDescent="0.3">
      <c r="A16" s="114"/>
      <c r="B16" s="93" t="s">
        <v>363</v>
      </c>
      <c r="C16" s="88" t="s">
        <v>374</v>
      </c>
    </row>
    <row r="17" spans="1:3" ht="41" thickBot="1" x14ac:dyDescent="0.3">
      <c r="A17" s="115"/>
      <c r="B17" s="93" t="s">
        <v>365</v>
      </c>
      <c r="C17" s="88" t="s">
        <v>375</v>
      </c>
    </row>
    <row r="18" spans="1:3" ht="21" thickBot="1" x14ac:dyDescent="0.3">
      <c r="A18" s="113" t="s">
        <v>370</v>
      </c>
      <c r="B18" s="93" t="s">
        <v>357</v>
      </c>
      <c r="C18" s="88" t="s">
        <v>371</v>
      </c>
    </row>
    <row r="19" spans="1:3" ht="61" thickBot="1" x14ac:dyDescent="0.3">
      <c r="A19" s="114"/>
      <c r="B19" s="93" t="s">
        <v>359</v>
      </c>
      <c r="C19" s="88" t="s">
        <v>376</v>
      </c>
    </row>
    <row r="20" spans="1:3" ht="61" thickBot="1" x14ac:dyDescent="0.3">
      <c r="A20" s="114"/>
      <c r="B20" s="93" t="s">
        <v>361</v>
      </c>
      <c r="C20" s="88" t="s">
        <v>377</v>
      </c>
    </row>
    <row r="21" spans="1:3" ht="21" thickBot="1" x14ac:dyDescent="0.3">
      <c r="A21" s="114"/>
      <c r="B21" s="93" t="s">
        <v>363</v>
      </c>
      <c r="C21" s="88" t="s">
        <v>374</v>
      </c>
    </row>
    <row r="22" spans="1:3" ht="61" thickBot="1" x14ac:dyDescent="0.3">
      <c r="A22" s="115"/>
      <c r="B22" s="93" t="s">
        <v>365</v>
      </c>
      <c r="C22" s="88" t="s">
        <v>378</v>
      </c>
    </row>
    <row r="23" spans="1:3" ht="61" thickBot="1" x14ac:dyDescent="0.3">
      <c r="A23" s="116" t="s">
        <v>379</v>
      </c>
      <c r="B23" s="93" t="s">
        <v>380</v>
      </c>
      <c r="C23" s="88" t="s">
        <v>381</v>
      </c>
    </row>
    <row r="24" spans="1:3" ht="41" thickBot="1" x14ac:dyDescent="0.3">
      <c r="A24" s="117"/>
      <c r="B24" s="93" t="s">
        <v>359</v>
      </c>
      <c r="C24" s="88" t="s">
        <v>382</v>
      </c>
    </row>
    <row r="25" spans="1:3" ht="41" thickBot="1" x14ac:dyDescent="0.3">
      <c r="A25" s="117"/>
      <c r="B25" s="93" t="s">
        <v>361</v>
      </c>
      <c r="C25" s="88" t="s">
        <v>383</v>
      </c>
    </row>
    <row r="26" spans="1:3" ht="21" thickBot="1" x14ac:dyDescent="0.3">
      <c r="A26" s="117"/>
      <c r="B26" s="93" t="s">
        <v>363</v>
      </c>
      <c r="C26" s="88" t="s">
        <v>384</v>
      </c>
    </row>
    <row r="27" spans="1:3" ht="41" thickBot="1" x14ac:dyDescent="0.3">
      <c r="A27" s="118"/>
      <c r="B27" s="93" t="s">
        <v>365</v>
      </c>
      <c r="C27" s="88" t="s">
        <v>385</v>
      </c>
    </row>
  </sheetData>
  <mergeCells count="5">
    <mergeCell ref="A3:A7"/>
    <mergeCell ref="A8:A12"/>
    <mergeCell ref="A13:A17"/>
    <mergeCell ref="A18:A22"/>
    <mergeCell ref="A23:A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57B93-8B7B-E741-97F8-3F4766358FC1}">
  <dimension ref="A1:O54"/>
  <sheetViews>
    <sheetView tabSelected="1" workbookViewId="0">
      <selection activeCell="E4" sqref="E4"/>
    </sheetView>
  </sheetViews>
  <sheetFormatPr baseColWidth="10" defaultRowHeight="16" x14ac:dyDescent="0.2"/>
  <cols>
    <col min="1" max="1" width="29.83203125" customWidth="1"/>
    <col min="2" max="2" width="17.83203125" customWidth="1"/>
    <col min="3" max="3" width="24.83203125" customWidth="1"/>
    <col min="5" max="5" width="18" customWidth="1"/>
    <col min="6" max="6" width="22.83203125" customWidth="1"/>
    <col min="7" max="7" width="40" customWidth="1"/>
    <col min="8" max="8" width="18.6640625" customWidth="1"/>
    <col min="10" max="10" width="13.33203125" customWidth="1"/>
    <col min="11" max="11" width="24" customWidth="1"/>
  </cols>
  <sheetData>
    <row r="1" spans="1:15" x14ac:dyDescent="0.2">
      <c r="A1" t="s">
        <v>12</v>
      </c>
      <c r="B1" t="s">
        <v>17</v>
      </c>
      <c r="C1" t="s">
        <v>19</v>
      </c>
      <c r="F1" s="2" t="s">
        <v>23</v>
      </c>
    </row>
    <row r="2" spans="1:15" x14ac:dyDescent="0.2">
      <c r="A2" t="s">
        <v>11</v>
      </c>
      <c r="B2" t="s">
        <v>22</v>
      </c>
      <c r="C2" t="s">
        <v>20</v>
      </c>
      <c r="E2" s="2"/>
      <c r="F2" s="2" t="s">
        <v>26</v>
      </c>
      <c r="G2" s="2" t="s">
        <v>33</v>
      </c>
      <c r="H2" s="2" t="s">
        <v>40</v>
      </c>
      <c r="I2" s="2" t="s">
        <v>27</v>
      </c>
      <c r="J2" s="2" t="s">
        <v>28</v>
      </c>
      <c r="K2" s="2" t="s">
        <v>176</v>
      </c>
      <c r="L2" s="2" t="s">
        <v>177</v>
      </c>
      <c r="M2" s="2" t="s">
        <v>181</v>
      </c>
      <c r="N2" s="2" t="s">
        <v>178</v>
      </c>
      <c r="O2" s="2" t="s">
        <v>184</v>
      </c>
    </row>
    <row r="3" spans="1:15" ht="51" x14ac:dyDescent="0.2">
      <c r="A3" t="s">
        <v>114</v>
      </c>
      <c r="B3" t="s">
        <v>24</v>
      </c>
      <c r="C3" t="s">
        <v>21</v>
      </c>
      <c r="F3" t="s">
        <v>62</v>
      </c>
      <c r="G3" s="4" t="s">
        <v>65</v>
      </c>
      <c r="H3" t="s">
        <v>63</v>
      </c>
      <c r="I3" t="s">
        <v>64</v>
      </c>
      <c r="J3" t="s">
        <v>64</v>
      </c>
      <c r="K3" t="s">
        <v>177</v>
      </c>
      <c r="L3" t="s">
        <v>307</v>
      </c>
      <c r="N3" s="2"/>
    </row>
    <row r="4" spans="1:15" ht="37" customHeight="1" x14ac:dyDescent="0.2">
      <c r="A4" t="s">
        <v>115</v>
      </c>
      <c r="B4" t="s">
        <v>159</v>
      </c>
      <c r="C4" t="s">
        <v>188</v>
      </c>
      <c r="F4" t="s">
        <v>193</v>
      </c>
      <c r="G4" s="4" t="s">
        <v>66</v>
      </c>
      <c r="H4" t="s">
        <v>63</v>
      </c>
      <c r="I4" t="s">
        <v>197</v>
      </c>
      <c r="J4" t="s">
        <v>171</v>
      </c>
      <c r="K4" t="s">
        <v>308</v>
      </c>
      <c r="M4" t="s">
        <v>307</v>
      </c>
      <c r="N4" s="2" t="s">
        <v>307</v>
      </c>
    </row>
    <row r="5" spans="1:15" ht="17" x14ac:dyDescent="0.2">
      <c r="A5" t="s">
        <v>116</v>
      </c>
      <c r="B5" t="s">
        <v>187</v>
      </c>
      <c r="F5" t="s">
        <v>75</v>
      </c>
      <c r="G5" s="4" t="s">
        <v>76</v>
      </c>
      <c r="H5" t="s">
        <v>77</v>
      </c>
      <c r="I5" t="s">
        <v>78</v>
      </c>
      <c r="J5">
        <v>4.3</v>
      </c>
      <c r="K5" t="s">
        <v>179</v>
      </c>
      <c r="M5" t="s">
        <v>307</v>
      </c>
      <c r="N5" s="2" t="s">
        <v>307</v>
      </c>
    </row>
    <row r="6" spans="1:15" ht="34" x14ac:dyDescent="0.2">
      <c r="A6" t="s">
        <v>121</v>
      </c>
      <c r="F6" t="s">
        <v>194</v>
      </c>
      <c r="G6" s="4" t="s">
        <v>107</v>
      </c>
      <c r="H6" t="s">
        <v>106</v>
      </c>
      <c r="I6" t="s">
        <v>108</v>
      </c>
      <c r="J6">
        <v>10.14</v>
      </c>
      <c r="K6" t="s">
        <v>189</v>
      </c>
      <c r="L6" t="s">
        <v>307</v>
      </c>
      <c r="M6" t="s">
        <v>307</v>
      </c>
      <c r="N6" s="2" t="s">
        <v>307</v>
      </c>
    </row>
    <row r="7" spans="1:15" ht="17" x14ac:dyDescent="0.2">
      <c r="A7" t="s">
        <v>123</v>
      </c>
      <c r="F7" t="s">
        <v>67</v>
      </c>
      <c r="G7" s="4" t="s">
        <v>68</v>
      </c>
      <c r="H7" t="s">
        <v>69</v>
      </c>
      <c r="I7" t="s">
        <v>70</v>
      </c>
      <c r="J7">
        <v>4.18</v>
      </c>
      <c r="K7" t="s">
        <v>182</v>
      </c>
      <c r="L7" t="s">
        <v>307</v>
      </c>
      <c r="M7" t="s">
        <v>307</v>
      </c>
      <c r="O7" t="s">
        <v>307</v>
      </c>
    </row>
    <row r="8" spans="1:15" ht="34" x14ac:dyDescent="0.2">
      <c r="F8" t="s">
        <v>97</v>
      </c>
      <c r="G8" s="4" t="s">
        <v>111</v>
      </c>
      <c r="H8" t="s">
        <v>97</v>
      </c>
      <c r="I8" t="s">
        <v>98</v>
      </c>
      <c r="J8">
        <v>10.4</v>
      </c>
      <c r="K8" t="s">
        <v>177</v>
      </c>
      <c r="L8" t="s">
        <v>307</v>
      </c>
    </row>
    <row r="9" spans="1:15" ht="34" x14ac:dyDescent="0.2">
      <c r="F9" t="s">
        <v>93</v>
      </c>
      <c r="G9" s="4" t="s">
        <v>94</v>
      </c>
      <c r="H9" t="s">
        <v>95</v>
      </c>
      <c r="I9" t="s">
        <v>96</v>
      </c>
      <c r="J9">
        <v>10.9</v>
      </c>
      <c r="K9" t="s">
        <v>182</v>
      </c>
      <c r="L9" t="s">
        <v>307</v>
      </c>
      <c r="M9" t="s">
        <v>307</v>
      </c>
      <c r="O9" t="s">
        <v>307</v>
      </c>
    </row>
    <row r="10" spans="1:15" ht="34" x14ac:dyDescent="0.2">
      <c r="F10" t="s">
        <v>79</v>
      </c>
      <c r="G10" s="4" t="s">
        <v>80</v>
      </c>
      <c r="H10" t="s">
        <v>81</v>
      </c>
      <c r="I10" t="s">
        <v>82</v>
      </c>
      <c r="J10">
        <v>13.15</v>
      </c>
      <c r="K10" t="s">
        <v>181</v>
      </c>
      <c r="M10" t="s">
        <v>307</v>
      </c>
    </row>
    <row r="11" spans="1:15" ht="17" x14ac:dyDescent="0.2">
      <c r="A11" s="73"/>
      <c r="F11" t="s">
        <v>155</v>
      </c>
      <c r="G11" s="4" t="s">
        <v>156</v>
      </c>
      <c r="H11" t="s">
        <v>157</v>
      </c>
      <c r="I11" t="s">
        <v>158</v>
      </c>
      <c r="J11">
        <v>8.3000000000000007</v>
      </c>
      <c r="K11" t="s">
        <v>183</v>
      </c>
      <c r="L11" t="s">
        <v>307</v>
      </c>
      <c r="O11" t="s">
        <v>307</v>
      </c>
    </row>
    <row r="12" spans="1:15" ht="17" x14ac:dyDescent="0.2">
      <c r="F12" t="s">
        <v>170</v>
      </c>
      <c r="G12" s="4" t="s">
        <v>190</v>
      </c>
      <c r="H12" t="s">
        <v>112</v>
      </c>
      <c r="I12" t="s">
        <v>74</v>
      </c>
      <c r="J12" t="s">
        <v>172</v>
      </c>
      <c r="K12" t="s">
        <v>183</v>
      </c>
      <c r="L12" t="s">
        <v>307</v>
      </c>
      <c r="O12" t="s">
        <v>307</v>
      </c>
    </row>
    <row r="13" spans="1:15" ht="34" x14ac:dyDescent="0.2">
      <c r="A13" s="1"/>
      <c r="B13" s="5"/>
      <c r="F13" t="s">
        <v>109</v>
      </c>
      <c r="G13" s="4" t="s">
        <v>110</v>
      </c>
      <c r="H13" t="s">
        <v>106</v>
      </c>
      <c r="I13" t="s">
        <v>108</v>
      </c>
      <c r="J13">
        <v>10.15</v>
      </c>
      <c r="K13" t="s">
        <v>182</v>
      </c>
      <c r="L13" t="s">
        <v>307</v>
      </c>
      <c r="M13" t="s">
        <v>307</v>
      </c>
      <c r="O13" t="s">
        <v>307</v>
      </c>
    </row>
    <row r="14" spans="1:15" ht="68" x14ac:dyDescent="0.2">
      <c r="A14" s="1"/>
      <c r="B14" s="1"/>
      <c r="F14" s="4" t="s">
        <v>106</v>
      </c>
      <c r="G14" s="4" t="s">
        <v>191</v>
      </c>
      <c r="H14" t="s">
        <v>106</v>
      </c>
      <c r="I14" t="s">
        <v>108</v>
      </c>
      <c r="J14">
        <v>10.14</v>
      </c>
      <c r="K14" t="s">
        <v>186</v>
      </c>
      <c r="L14" t="s">
        <v>307</v>
      </c>
      <c r="M14" t="s">
        <v>307</v>
      </c>
    </row>
    <row r="15" spans="1:15" ht="34" x14ac:dyDescent="0.2">
      <c r="A15" s="5"/>
      <c r="B15" s="5"/>
      <c r="F15" t="s">
        <v>87</v>
      </c>
      <c r="G15" s="4" t="s">
        <v>88</v>
      </c>
      <c r="H15" t="s">
        <v>87</v>
      </c>
      <c r="I15" t="s">
        <v>89</v>
      </c>
      <c r="J15" t="s">
        <v>173</v>
      </c>
      <c r="K15" t="s">
        <v>177</v>
      </c>
      <c r="L15" t="s">
        <v>307</v>
      </c>
    </row>
    <row r="16" spans="1:15" ht="34" x14ac:dyDescent="0.2">
      <c r="A16" s="5"/>
      <c r="B16" s="5"/>
      <c r="F16" t="s">
        <v>99</v>
      </c>
      <c r="G16" s="4" t="s">
        <v>100</v>
      </c>
      <c r="H16" t="s">
        <v>99</v>
      </c>
      <c r="I16" t="s">
        <v>101</v>
      </c>
      <c r="J16" t="s">
        <v>173</v>
      </c>
      <c r="K16" t="s">
        <v>309</v>
      </c>
      <c r="M16" t="s">
        <v>307</v>
      </c>
      <c r="O16" t="s">
        <v>307</v>
      </c>
    </row>
    <row r="17" spans="1:15" ht="51" x14ac:dyDescent="0.2">
      <c r="A17" s="5"/>
      <c r="B17" s="5"/>
      <c r="F17" t="s">
        <v>83</v>
      </c>
      <c r="G17" s="4" t="s">
        <v>84</v>
      </c>
      <c r="H17" t="s">
        <v>85</v>
      </c>
      <c r="I17" t="s">
        <v>86</v>
      </c>
      <c r="J17">
        <v>3.3</v>
      </c>
      <c r="K17" t="s">
        <v>177</v>
      </c>
      <c r="L17" t="s">
        <v>307</v>
      </c>
    </row>
    <row r="18" spans="1:15" ht="34" x14ac:dyDescent="0.2">
      <c r="A18" s="5"/>
      <c r="B18" s="5"/>
      <c r="F18" t="s">
        <v>58</v>
      </c>
      <c r="G18" s="4" t="s">
        <v>59</v>
      </c>
      <c r="H18" t="s">
        <v>60</v>
      </c>
      <c r="I18" t="s">
        <v>61</v>
      </c>
      <c r="J18" t="s">
        <v>174</v>
      </c>
      <c r="K18" t="s">
        <v>180</v>
      </c>
      <c r="L18" t="s">
        <v>307</v>
      </c>
      <c r="O18" t="s">
        <v>307</v>
      </c>
    </row>
    <row r="19" spans="1:15" ht="51" x14ac:dyDescent="0.2">
      <c r="A19" s="5"/>
      <c r="B19" s="5"/>
      <c r="F19" t="s">
        <v>102</v>
      </c>
      <c r="G19" s="4" t="s">
        <v>103</v>
      </c>
      <c r="H19" t="s">
        <v>104</v>
      </c>
      <c r="I19" t="s">
        <v>105</v>
      </c>
      <c r="J19">
        <v>9.1</v>
      </c>
      <c r="K19" t="s">
        <v>183</v>
      </c>
      <c r="L19" t="s">
        <v>307</v>
      </c>
      <c r="O19" t="s">
        <v>307</v>
      </c>
    </row>
    <row r="20" spans="1:15" ht="17" x14ac:dyDescent="0.2">
      <c r="A20" s="5"/>
      <c r="B20" s="5"/>
      <c r="F20" t="s">
        <v>217</v>
      </c>
      <c r="G20" s="4" t="s">
        <v>91</v>
      </c>
      <c r="H20" t="s">
        <v>90</v>
      </c>
      <c r="I20" t="s">
        <v>92</v>
      </c>
      <c r="J20">
        <v>13.14</v>
      </c>
      <c r="K20" t="s">
        <v>181</v>
      </c>
      <c r="M20" t="s">
        <v>307</v>
      </c>
    </row>
    <row r="21" spans="1:15" ht="17" x14ac:dyDescent="0.2">
      <c r="A21" s="5"/>
      <c r="B21" s="5"/>
      <c r="F21" t="s">
        <v>71</v>
      </c>
      <c r="G21" s="4" t="s">
        <v>72</v>
      </c>
      <c r="H21" t="s">
        <v>73</v>
      </c>
      <c r="I21" t="s">
        <v>74</v>
      </c>
      <c r="J21">
        <v>7.3</v>
      </c>
      <c r="K21" t="s">
        <v>180</v>
      </c>
      <c r="L21" t="s">
        <v>307</v>
      </c>
      <c r="O21" t="s">
        <v>307</v>
      </c>
    </row>
    <row r="22" spans="1:15" ht="17" x14ac:dyDescent="0.2">
      <c r="F22" t="s">
        <v>52</v>
      </c>
      <c r="G22" s="4" t="s">
        <v>53</v>
      </c>
      <c r="H22" t="s">
        <v>50</v>
      </c>
      <c r="I22" t="s">
        <v>51</v>
      </c>
      <c r="J22">
        <v>10.1</v>
      </c>
      <c r="K22" t="s">
        <v>180</v>
      </c>
      <c r="L22" t="s">
        <v>307</v>
      </c>
      <c r="O22" t="s">
        <v>307</v>
      </c>
    </row>
    <row r="23" spans="1:15" ht="17" x14ac:dyDescent="0.2">
      <c r="A23" s="1"/>
      <c r="B23" s="5"/>
      <c r="F23" t="s">
        <v>42</v>
      </c>
      <c r="G23" s="4" t="s">
        <v>37</v>
      </c>
      <c r="H23" t="s">
        <v>35</v>
      </c>
      <c r="I23" t="s">
        <v>36</v>
      </c>
      <c r="J23" t="s">
        <v>173</v>
      </c>
      <c r="K23" t="s">
        <v>183</v>
      </c>
      <c r="L23" t="s">
        <v>307</v>
      </c>
      <c r="O23" t="s">
        <v>307</v>
      </c>
    </row>
    <row r="24" spans="1:15" ht="17" x14ac:dyDescent="0.2">
      <c r="A24" s="36"/>
      <c r="B24" s="5"/>
      <c r="F24" t="s">
        <v>29</v>
      </c>
      <c r="G24" s="4" t="s">
        <v>34</v>
      </c>
      <c r="H24" t="s">
        <v>25</v>
      </c>
      <c r="I24" t="s">
        <v>30</v>
      </c>
      <c r="J24">
        <v>12.11</v>
      </c>
      <c r="K24" t="s">
        <v>183</v>
      </c>
      <c r="L24" t="s">
        <v>307</v>
      </c>
      <c r="O24" t="s">
        <v>307</v>
      </c>
    </row>
    <row r="25" spans="1:15" ht="34" x14ac:dyDescent="0.2">
      <c r="A25" s="5"/>
      <c r="B25" s="5"/>
      <c r="F25" t="s">
        <v>38</v>
      </c>
      <c r="G25" s="4" t="s">
        <v>39</v>
      </c>
      <c r="H25" t="s">
        <v>25</v>
      </c>
      <c r="I25" t="s">
        <v>30</v>
      </c>
      <c r="J25" s="18" t="s">
        <v>175</v>
      </c>
      <c r="K25" t="s">
        <v>184</v>
      </c>
      <c r="O25" t="s">
        <v>307</v>
      </c>
    </row>
    <row r="26" spans="1:15" ht="34" x14ac:dyDescent="0.2">
      <c r="A26" s="36"/>
      <c r="B26" s="5"/>
      <c r="F26" s="4" t="s">
        <v>262</v>
      </c>
      <c r="G26" s="4" t="s">
        <v>55</v>
      </c>
      <c r="H26" t="s">
        <v>56</v>
      </c>
      <c r="I26" t="s">
        <v>57</v>
      </c>
      <c r="J26" t="s">
        <v>173</v>
      </c>
      <c r="K26" t="s">
        <v>183</v>
      </c>
      <c r="L26" t="s">
        <v>307</v>
      </c>
      <c r="O26" t="s">
        <v>307</v>
      </c>
    </row>
    <row r="27" spans="1:15" ht="17" x14ac:dyDescent="0.2">
      <c r="A27" s="5"/>
      <c r="B27" s="5"/>
      <c r="F27" t="s">
        <v>48</v>
      </c>
      <c r="G27" s="4" t="s">
        <v>47</v>
      </c>
      <c r="H27" t="s">
        <v>46</v>
      </c>
      <c r="I27" t="s">
        <v>49</v>
      </c>
      <c r="J27">
        <v>10.7</v>
      </c>
      <c r="K27" t="s">
        <v>183</v>
      </c>
      <c r="L27" t="s">
        <v>307</v>
      </c>
      <c r="O27" t="s">
        <v>307</v>
      </c>
    </row>
    <row r="28" spans="1:15" ht="34" x14ac:dyDescent="0.2">
      <c r="A28" s="36"/>
      <c r="B28" s="5"/>
      <c r="F28" t="s">
        <v>43</v>
      </c>
      <c r="G28" s="4" t="s">
        <v>44</v>
      </c>
      <c r="H28" t="s">
        <v>43</v>
      </c>
      <c r="I28" t="s">
        <v>45</v>
      </c>
      <c r="J28">
        <v>12.2</v>
      </c>
      <c r="K28" t="s">
        <v>183</v>
      </c>
      <c r="L28" t="s">
        <v>307</v>
      </c>
      <c r="O28" t="s">
        <v>307</v>
      </c>
    </row>
    <row r="29" spans="1:15" ht="34" x14ac:dyDescent="0.2">
      <c r="F29" t="s">
        <v>31</v>
      </c>
      <c r="G29" s="4" t="s">
        <v>32</v>
      </c>
      <c r="H29" s="4" t="s">
        <v>41</v>
      </c>
      <c r="I29" t="s">
        <v>196</v>
      </c>
      <c r="J29">
        <v>13.2</v>
      </c>
      <c r="K29" t="s">
        <v>183</v>
      </c>
      <c r="L29" t="s">
        <v>307</v>
      </c>
      <c r="O29" t="s">
        <v>307</v>
      </c>
    </row>
    <row r="30" spans="1:15" x14ac:dyDescent="0.2">
      <c r="A30" s="1"/>
      <c r="B30" s="5"/>
    </row>
    <row r="31" spans="1:15" x14ac:dyDescent="0.2">
      <c r="A31" s="5"/>
      <c r="B31" s="5"/>
    </row>
    <row r="32" spans="1:15" x14ac:dyDescent="0.2">
      <c r="A32" s="5"/>
      <c r="B32" s="5"/>
    </row>
    <row r="33" spans="1:2" x14ac:dyDescent="0.2">
      <c r="A33" s="5"/>
      <c r="B33" s="5"/>
    </row>
    <row r="34" spans="1:2" x14ac:dyDescent="0.2">
      <c r="A34" s="36"/>
      <c r="B34" s="5"/>
    </row>
    <row r="35" spans="1:2" x14ac:dyDescent="0.2">
      <c r="A35" s="36"/>
      <c r="B35" s="5"/>
    </row>
    <row r="36" spans="1:2" x14ac:dyDescent="0.2">
      <c r="A36" s="5"/>
      <c r="B36" s="54"/>
    </row>
    <row r="37" spans="1:2" x14ac:dyDescent="0.2">
      <c r="B37" s="5"/>
    </row>
    <row r="38" spans="1:2" x14ac:dyDescent="0.2">
      <c r="A38" s="1"/>
      <c r="B38" s="5"/>
    </row>
    <row r="39" spans="1:2" x14ac:dyDescent="0.2">
      <c r="A39" s="5"/>
      <c r="B39" s="5"/>
    </row>
    <row r="40" spans="1:2" x14ac:dyDescent="0.2">
      <c r="A40" s="5"/>
      <c r="B40" s="5"/>
    </row>
    <row r="41" spans="1:2" x14ac:dyDescent="0.2">
      <c r="A41" s="5"/>
      <c r="B41" s="5"/>
    </row>
    <row r="42" spans="1:2" x14ac:dyDescent="0.2">
      <c r="A42" s="5"/>
      <c r="B42" s="5"/>
    </row>
    <row r="43" spans="1:2" x14ac:dyDescent="0.2">
      <c r="A43" s="5"/>
      <c r="B43" s="5"/>
    </row>
    <row r="45" spans="1:2" x14ac:dyDescent="0.2">
      <c r="A45" s="1"/>
      <c r="B45" s="5"/>
    </row>
    <row r="46" spans="1:2" x14ac:dyDescent="0.2">
      <c r="A46" s="5"/>
      <c r="B46" s="5"/>
    </row>
    <row r="47" spans="1:2" x14ac:dyDescent="0.2">
      <c r="A47" s="5"/>
      <c r="B47" s="5"/>
    </row>
    <row r="48" spans="1:2" x14ac:dyDescent="0.2">
      <c r="A48" s="5"/>
      <c r="B48" s="5"/>
    </row>
    <row r="49" spans="1:2" x14ac:dyDescent="0.2">
      <c r="A49" s="5"/>
      <c r="B49" s="5"/>
    </row>
    <row r="50" spans="1:2" x14ac:dyDescent="0.2">
      <c r="A50" s="36"/>
      <c r="B50" s="5"/>
    </row>
    <row r="51" spans="1:2" x14ac:dyDescent="0.2">
      <c r="A51" s="36"/>
      <c r="B51" s="5"/>
    </row>
    <row r="52" spans="1:2" x14ac:dyDescent="0.2">
      <c r="A52" s="36"/>
      <c r="B52" s="5"/>
    </row>
    <row r="53" spans="1:2" x14ac:dyDescent="0.2">
      <c r="A53" s="36"/>
      <c r="B53" s="5"/>
    </row>
    <row r="54" spans="1:2" x14ac:dyDescent="0.2">
      <c r="A54" s="36"/>
      <c r="B54" s="5"/>
    </row>
  </sheetData>
  <autoFilter ref="E2:O29" xr:uid="{B5257B93-8B7B-E741-97F8-3F4766358FC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Audits</vt:lpstr>
      <vt:lpstr>Calculations</vt:lpstr>
      <vt:lpstr>Reference Pages</vt:lpstr>
      <vt:lpstr>Tool Ranking Mapping</vt:lpstr>
      <vt:lpstr>Tool Workflows</vt:lpstr>
      <vt:lpstr>Calculation Formulas</vt:lpstr>
      <vt:lpstr>Dropdowns and Keys</vt:lpstr>
      <vt:lpstr>'Tool Workflows'!_ftn1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Kaitlynn Buchbaum (student)</dc:creator>
  <cp:lastModifiedBy>Kaitlynn Buchbaum (student)</cp:lastModifiedBy>
  <dcterms:created xsi:type="dcterms:W3CDTF">2024-05-07T19:05:12Z</dcterms:created>
  <dcterms:modified xsi:type="dcterms:W3CDTF">2025-03-02T13:47:51Z</dcterms:modified>
</cp:coreProperties>
</file>