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7CF37C11-7CFD-4F28-B578-81993CAA46E8}" xr6:coauthVersionLast="47" xr6:coauthVersionMax="47" xr10:uidLastSave="{00000000-0000-0000-0000-000000000000}"/>
  <bookViews>
    <workbookView xWindow="1500" yWindow="1500" windowWidth="17280" windowHeight="8964" tabRatio="599" activeTab="4" xr2:uid="{00000000-000D-0000-FFFF-FFFF00000000}"/>
  </bookViews>
  <sheets>
    <sheet name="1" sheetId="6" r:id="rId1"/>
    <sheet name="2" sheetId="7" r:id="rId2"/>
    <sheet name="3" sheetId="8" r:id="rId3"/>
    <sheet name="4" sheetId="9" r:id="rId4"/>
    <sheet name="5" sheetId="1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0" l="1"/>
  <c r="E36" i="10"/>
  <c r="D36" i="10"/>
  <c r="F36" i="10" s="1"/>
  <c r="G36" i="10" s="1"/>
  <c r="I36" i="10" s="1"/>
  <c r="E35" i="10"/>
  <c r="D35" i="10"/>
  <c r="E34" i="10"/>
  <c r="D34" i="10"/>
  <c r="E33" i="10"/>
  <c r="D33" i="10"/>
  <c r="F33" i="10" s="1"/>
  <c r="G33" i="10" s="1"/>
  <c r="I33" i="10" s="1"/>
  <c r="E32" i="10"/>
  <c r="D32" i="10"/>
  <c r="F32" i="10" s="1"/>
  <c r="G32" i="10" s="1"/>
  <c r="I32" i="10" s="1"/>
  <c r="E31" i="10"/>
  <c r="D31" i="10"/>
  <c r="F31" i="10" s="1"/>
  <c r="G31" i="10" s="1"/>
  <c r="I31" i="10" s="1"/>
  <c r="E30" i="10"/>
  <c r="F30" i="10" s="1"/>
  <c r="G30" i="10" s="1"/>
  <c r="I30" i="10" s="1"/>
  <c r="D30" i="10"/>
  <c r="E29" i="10"/>
  <c r="D29" i="10"/>
  <c r="F29" i="10" s="1"/>
  <c r="G29" i="10" s="1"/>
  <c r="I29" i="10" s="1"/>
  <c r="E28" i="10"/>
  <c r="D28" i="10"/>
  <c r="F28" i="10" s="1"/>
  <c r="G28" i="10" s="1"/>
  <c r="I28" i="10" s="1"/>
  <c r="E27" i="10"/>
  <c r="D27" i="10"/>
  <c r="F27" i="10" s="1"/>
  <c r="G27" i="10" s="1"/>
  <c r="I27" i="10" s="1"/>
  <c r="E26" i="10"/>
  <c r="F26" i="10" s="1"/>
  <c r="G26" i="10" s="1"/>
  <c r="I26" i="10" s="1"/>
  <c r="D26" i="10"/>
  <c r="E25" i="10"/>
  <c r="D25" i="10"/>
  <c r="F25" i="10" s="1"/>
  <c r="G25" i="10" s="1"/>
  <c r="I25" i="10" s="1"/>
  <c r="E24" i="10"/>
  <c r="D24" i="10"/>
  <c r="E23" i="10"/>
  <c r="D23" i="10"/>
  <c r="F23" i="10" s="1"/>
  <c r="G23" i="10" s="1"/>
  <c r="I23" i="10" s="1"/>
  <c r="E22" i="10"/>
  <c r="D22" i="10"/>
  <c r="E21" i="10"/>
  <c r="D21" i="10"/>
  <c r="F21" i="10" s="1"/>
  <c r="G21" i="10" s="1"/>
  <c r="I21" i="10" s="1"/>
  <c r="E20" i="10"/>
  <c r="D20" i="10"/>
  <c r="E19" i="10"/>
  <c r="D19" i="10"/>
  <c r="F19" i="10" s="1"/>
  <c r="G19" i="10" s="1"/>
  <c r="I19" i="10" s="1"/>
  <c r="E18" i="10"/>
  <c r="F18" i="10" s="1"/>
  <c r="G18" i="10" s="1"/>
  <c r="D18" i="10"/>
  <c r="E17" i="10"/>
  <c r="D17" i="10"/>
  <c r="F17" i="10" s="1"/>
  <c r="G17" i="10" s="1"/>
  <c r="I17" i="10" s="1"/>
  <c r="E16" i="10"/>
  <c r="D16" i="10"/>
  <c r="F16" i="10" s="1"/>
  <c r="G16" i="10" s="1"/>
  <c r="I16" i="10" s="1"/>
  <c r="E15" i="10"/>
  <c r="D15" i="10"/>
  <c r="E14" i="10"/>
  <c r="D14" i="10"/>
  <c r="E13" i="10"/>
  <c r="D13" i="10"/>
  <c r="F13" i="10" s="1"/>
  <c r="G13" i="10" s="1"/>
  <c r="I13" i="10" s="1"/>
  <c r="E12" i="10"/>
  <c r="D12" i="10"/>
  <c r="F12" i="10" s="1"/>
  <c r="G12" i="10" s="1"/>
  <c r="I12" i="10" s="1"/>
  <c r="E38" i="9"/>
  <c r="D38" i="9"/>
  <c r="F38" i="9" s="1"/>
  <c r="G38" i="9" s="1"/>
  <c r="I38" i="9" s="1"/>
  <c r="E37" i="9"/>
  <c r="D37" i="9"/>
  <c r="F37" i="9" s="1"/>
  <c r="G37" i="9" s="1"/>
  <c r="I37" i="9" s="1"/>
  <c r="E36" i="9"/>
  <c r="D36" i="9"/>
  <c r="F36" i="9" s="1"/>
  <c r="G36" i="9" s="1"/>
  <c r="I36" i="9" s="1"/>
  <c r="E35" i="9"/>
  <c r="D35" i="9"/>
  <c r="F35" i="9" s="1"/>
  <c r="G35" i="9" s="1"/>
  <c r="I35" i="9" s="1"/>
  <c r="E34" i="9"/>
  <c r="D34" i="9"/>
  <c r="F34" i="9" s="1"/>
  <c r="G34" i="9" s="1"/>
  <c r="I34" i="9" s="1"/>
  <c r="E33" i="9"/>
  <c r="D33" i="9"/>
  <c r="F33" i="9" s="1"/>
  <c r="G33" i="9" s="1"/>
  <c r="I33" i="9" s="1"/>
  <c r="E32" i="9"/>
  <c r="F32" i="9" s="1"/>
  <c r="G32" i="9" s="1"/>
  <c r="I32" i="9" s="1"/>
  <c r="D32" i="9"/>
  <c r="E31" i="9"/>
  <c r="D31" i="9"/>
  <c r="E30" i="9"/>
  <c r="D30" i="9"/>
  <c r="E29" i="9"/>
  <c r="D29" i="9"/>
  <c r="F29" i="9" s="1"/>
  <c r="G29" i="9" s="1"/>
  <c r="I29" i="9" s="1"/>
  <c r="F28" i="9"/>
  <c r="G28" i="9" s="1"/>
  <c r="I28" i="9" s="1"/>
  <c r="E28" i="9"/>
  <c r="D28" i="9"/>
  <c r="E27" i="9"/>
  <c r="D27" i="9"/>
  <c r="F27" i="9" s="1"/>
  <c r="G27" i="9" s="1"/>
  <c r="I27" i="9" s="1"/>
  <c r="E26" i="9"/>
  <c r="D26" i="9"/>
  <c r="F26" i="9" s="1"/>
  <c r="G26" i="9" s="1"/>
  <c r="I26" i="9" s="1"/>
  <c r="E25" i="9"/>
  <c r="D25" i="9"/>
  <c r="F25" i="9" s="1"/>
  <c r="G25" i="9" s="1"/>
  <c r="I25" i="9" s="1"/>
  <c r="E24" i="9"/>
  <c r="D24" i="9"/>
  <c r="F24" i="9" s="1"/>
  <c r="G24" i="9" s="1"/>
  <c r="I24" i="9" s="1"/>
  <c r="E23" i="9"/>
  <c r="D23" i="9"/>
  <c r="E22" i="9"/>
  <c r="D22" i="9"/>
  <c r="E21" i="9"/>
  <c r="D21" i="9"/>
  <c r="F21" i="9" s="1"/>
  <c r="G21" i="9" s="1"/>
  <c r="I21" i="9" s="1"/>
  <c r="E20" i="9"/>
  <c r="D20" i="9"/>
  <c r="F20" i="9" s="1"/>
  <c r="G20" i="9" s="1"/>
  <c r="I20" i="9" s="1"/>
  <c r="E19" i="9"/>
  <c r="D19" i="9"/>
  <c r="F19" i="9" s="1"/>
  <c r="G19" i="9" s="1"/>
  <c r="I19" i="9" s="1"/>
  <c r="E18" i="9"/>
  <c r="D18" i="9"/>
  <c r="F18" i="9" s="1"/>
  <c r="G18" i="9" s="1"/>
  <c r="I18" i="9" s="1"/>
  <c r="E17" i="9"/>
  <c r="F17" i="9" s="1"/>
  <c r="G17" i="9" s="1"/>
  <c r="I17" i="9" s="1"/>
  <c r="D17" i="9"/>
  <c r="E16" i="9"/>
  <c r="F16" i="9" s="1"/>
  <c r="G16" i="9" s="1"/>
  <c r="I16" i="9" s="1"/>
  <c r="D16" i="9"/>
  <c r="E15" i="9"/>
  <c r="D15" i="9"/>
  <c r="E14" i="9"/>
  <c r="D14" i="9"/>
  <c r="I20" i="8"/>
  <c r="I21" i="8"/>
  <c r="I36" i="8"/>
  <c r="I12" i="8"/>
  <c r="E36" i="8"/>
  <c r="D36" i="8"/>
  <c r="F36" i="8" s="1"/>
  <c r="G36" i="8" s="1"/>
  <c r="E35" i="8"/>
  <c r="D35" i="8"/>
  <c r="F35" i="8" s="1"/>
  <c r="G35" i="8" s="1"/>
  <c r="I35" i="8" s="1"/>
  <c r="E34" i="8"/>
  <c r="D34" i="8"/>
  <c r="E33" i="8"/>
  <c r="D33" i="8"/>
  <c r="E32" i="8"/>
  <c r="D32" i="8"/>
  <c r="E31" i="8"/>
  <c r="D31" i="8"/>
  <c r="E30" i="8"/>
  <c r="D30" i="8"/>
  <c r="E29" i="8"/>
  <c r="D29" i="8"/>
  <c r="E28" i="8"/>
  <c r="D28" i="8"/>
  <c r="E27" i="8"/>
  <c r="D27" i="8"/>
  <c r="F27" i="8" s="1"/>
  <c r="G27" i="8" s="1"/>
  <c r="I27" i="8" s="1"/>
  <c r="E26" i="8"/>
  <c r="D26" i="8"/>
  <c r="F26" i="8" s="1"/>
  <c r="G26" i="8" s="1"/>
  <c r="I26" i="8" s="1"/>
  <c r="E25" i="8"/>
  <c r="D25" i="8"/>
  <c r="F25" i="8" s="1"/>
  <c r="G25" i="8" s="1"/>
  <c r="I25" i="8" s="1"/>
  <c r="E24" i="8"/>
  <c r="D24" i="8"/>
  <c r="F24" i="8" s="1"/>
  <c r="G24" i="8" s="1"/>
  <c r="I24" i="8" s="1"/>
  <c r="E23" i="8"/>
  <c r="D23" i="8"/>
  <c r="F22" i="8"/>
  <c r="G22" i="8" s="1"/>
  <c r="I22" i="8" s="1"/>
  <c r="E22" i="8"/>
  <c r="D22" i="8"/>
  <c r="E21" i="8"/>
  <c r="D21" i="8"/>
  <c r="F21" i="8" s="1"/>
  <c r="G21" i="8" s="1"/>
  <c r="E20" i="8"/>
  <c r="D20" i="8"/>
  <c r="F20" i="8" s="1"/>
  <c r="G20" i="8" s="1"/>
  <c r="E19" i="8"/>
  <c r="F19" i="8" s="1"/>
  <c r="G19" i="8" s="1"/>
  <c r="I19" i="8" s="1"/>
  <c r="D19" i="8"/>
  <c r="E18" i="8"/>
  <c r="D18" i="8"/>
  <c r="E17" i="8"/>
  <c r="D17" i="8"/>
  <c r="E16" i="8"/>
  <c r="D16" i="8"/>
  <c r="F16" i="8" s="1"/>
  <c r="G16" i="8" s="1"/>
  <c r="I16" i="8" s="1"/>
  <c r="E15" i="8"/>
  <c r="D15" i="8"/>
  <c r="E14" i="8"/>
  <c r="D14" i="8"/>
  <c r="E13" i="8"/>
  <c r="D13" i="8"/>
  <c r="E12" i="8"/>
  <c r="D12" i="8"/>
  <c r="F12" i="8" s="1"/>
  <c r="G12" i="8" s="1"/>
  <c r="G30" i="7"/>
  <c r="I30" i="7" s="1"/>
  <c r="G36" i="7"/>
  <c r="I36" i="7" s="1"/>
  <c r="G13" i="7"/>
  <c r="I13" i="7" s="1"/>
  <c r="E37" i="7"/>
  <c r="D37" i="7"/>
  <c r="F37" i="7" s="1"/>
  <c r="G37" i="7" s="1"/>
  <c r="I37" i="7" s="1"/>
  <c r="E36" i="7"/>
  <c r="F36" i="7" s="1"/>
  <c r="D36" i="7"/>
  <c r="E35" i="7"/>
  <c r="F35" i="7" s="1"/>
  <c r="G35" i="7" s="1"/>
  <c r="I35" i="7" s="1"/>
  <c r="D35" i="7"/>
  <c r="E34" i="7"/>
  <c r="D34" i="7"/>
  <c r="E33" i="7"/>
  <c r="F33" i="7" s="1"/>
  <c r="G33" i="7" s="1"/>
  <c r="I33" i="7" s="1"/>
  <c r="D33" i="7"/>
  <c r="E32" i="7"/>
  <c r="F32" i="7" s="1"/>
  <c r="G32" i="7" s="1"/>
  <c r="I32" i="7" s="1"/>
  <c r="D32" i="7"/>
  <c r="E31" i="7"/>
  <c r="D31" i="7"/>
  <c r="E30" i="7"/>
  <c r="D30" i="7"/>
  <c r="F30" i="7" s="1"/>
  <c r="E29" i="7"/>
  <c r="D29" i="7"/>
  <c r="F29" i="7" s="1"/>
  <c r="G29" i="7" s="1"/>
  <c r="I29" i="7" s="1"/>
  <c r="E28" i="7"/>
  <c r="F28" i="7" s="1"/>
  <c r="G28" i="7" s="1"/>
  <c r="I28" i="7" s="1"/>
  <c r="D28" i="7"/>
  <c r="F27" i="7"/>
  <c r="G27" i="7" s="1"/>
  <c r="I27" i="7" s="1"/>
  <c r="E27" i="7"/>
  <c r="D27" i="7"/>
  <c r="E26" i="7"/>
  <c r="D26" i="7"/>
  <c r="E25" i="7"/>
  <c r="F25" i="7" s="1"/>
  <c r="G25" i="7" s="1"/>
  <c r="I25" i="7" s="1"/>
  <c r="D25" i="7"/>
  <c r="F24" i="7"/>
  <c r="G24" i="7" s="1"/>
  <c r="I24" i="7" s="1"/>
  <c r="E24" i="7"/>
  <c r="D24" i="7"/>
  <c r="E23" i="7"/>
  <c r="D23" i="7"/>
  <c r="E22" i="7"/>
  <c r="D22" i="7"/>
  <c r="F22" i="7" s="1"/>
  <c r="G22" i="7" s="1"/>
  <c r="I22" i="7" s="1"/>
  <c r="E21" i="7"/>
  <c r="D21" i="7"/>
  <c r="F21" i="7" s="1"/>
  <c r="G21" i="7" s="1"/>
  <c r="I21" i="7" s="1"/>
  <c r="E20" i="7"/>
  <c r="D20" i="7"/>
  <c r="E19" i="7"/>
  <c r="D19" i="7"/>
  <c r="F19" i="7" s="1"/>
  <c r="G19" i="7" s="1"/>
  <c r="I19" i="7" s="1"/>
  <c r="E18" i="7"/>
  <c r="D18" i="7"/>
  <c r="F17" i="7"/>
  <c r="G17" i="7" s="1"/>
  <c r="I17" i="7" s="1"/>
  <c r="E17" i="7"/>
  <c r="D17" i="7"/>
  <c r="E16" i="7"/>
  <c r="D16" i="7"/>
  <c r="F16" i="7" s="1"/>
  <c r="G16" i="7" s="1"/>
  <c r="I16" i="7" s="1"/>
  <c r="E15" i="7"/>
  <c r="D15" i="7"/>
  <c r="E14" i="7"/>
  <c r="D14" i="7"/>
  <c r="E13" i="7"/>
  <c r="D13" i="7"/>
  <c r="F13" i="7" s="1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D20" i="6"/>
  <c r="F20" i="6" s="1"/>
  <c r="G20" i="6" s="1"/>
  <c r="I20" i="6" s="1"/>
  <c r="D21" i="6"/>
  <c r="D22" i="6"/>
  <c r="F22" i="6" s="1"/>
  <c r="G22" i="6" s="1"/>
  <c r="I22" i="6" s="1"/>
  <c r="D23" i="6"/>
  <c r="F23" i="6" s="1"/>
  <c r="G23" i="6" s="1"/>
  <c r="I23" i="6" s="1"/>
  <c r="D24" i="6"/>
  <c r="F24" i="6" s="1"/>
  <c r="G24" i="6" s="1"/>
  <c r="I24" i="6" s="1"/>
  <c r="D25" i="6"/>
  <c r="F25" i="6" s="1"/>
  <c r="G25" i="6" s="1"/>
  <c r="I25" i="6" s="1"/>
  <c r="D26" i="6"/>
  <c r="F26" i="6" s="1"/>
  <c r="G26" i="6" s="1"/>
  <c r="I26" i="6" s="1"/>
  <c r="D27" i="6"/>
  <c r="F27" i="6" s="1"/>
  <c r="G27" i="6" s="1"/>
  <c r="I27" i="6" s="1"/>
  <c r="D28" i="6"/>
  <c r="F28" i="6" s="1"/>
  <c r="G28" i="6" s="1"/>
  <c r="I28" i="6" s="1"/>
  <c r="D29" i="6"/>
  <c r="D30" i="6"/>
  <c r="F30" i="6" s="1"/>
  <c r="G30" i="6" s="1"/>
  <c r="I30" i="6" s="1"/>
  <c r="D31" i="6"/>
  <c r="F31" i="6" s="1"/>
  <c r="G31" i="6" s="1"/>
  <c r="I31" i="6" s="1"/>
  <c r="D32" i="6"/>
  <c r="F32" i="6" s="1"/>
  <c r="G32" i="6" s="1"/>
  <c r="I32" i="6" s="1"/>
  <c r="D33" i="6"/>
  <c r="F33" i="6" s="1"/>
  <c r="G33" i="6" s="1"/>
  <c r="I33" i="6" s="1"/>
  <c r="D34" i="6"/>
  <c r="F34" i="6" s="1"/>
  <c r="G34" i="6" s="1"/>
  <c r="I34" i="6" s="1"/>
  <c r="D35" i="6"/>
  <c r="F35" i="6" s="1"/>
  <c r="G35" i="6" s="1"/>
  <c r="I35" i="6" s="1"/>
  <c r="D36" i="6"/>
  <c r="F36" i="6" s="1"/>
  <c r="G36" i="6" s="1"/>
  <c r="I36" i="6" s="1"/>
  <c r="D37" i="6"/>
  <c r="D38" i="6"/>
  <c r="F38" i="6" s="1"/>
  <c r="G38" i="6" s="1"/>
  <c r="I38" i="6" s="1"/>
  <c r="D39" i="6"/>
  <c r="F39" i="6" s="1"/>
  <c r="G39" i="6" s="1"/>
  <c r="I39" i="6" s="1"/>
  <c r="E16" i="6"/>
  <c r="E17" i="6"/>
  <c r="E18" i="6"/>
  <c r="E19" i="6"/>
  <c r="D16" i="6"/>
  <c r="F16" i="6" s="1"/>
  <c r="G16" i="6" s="1"/>
  <c r="I16" i="6" s="1"/>
  <c r="D17" i="6"/>
  <c r="D18" i="6"/>
  <c r="F18" i="6" s="1"/>
  <c r="G18" i="6" s="1"/>
  <c r="I18" i="6" s="1"/>
  <c r="D19" i="6"/>
  <c r="F19" i="6" s="1"/>
  <c r="G19" i="6" s="1"/>
  <c r="I19" i="6" s="1"/>
  <c r="E15" i="6"/>
  <c r="D15" i="6"/>
  <c r="F15" i="6" s="1"/>
  <c r="G15" i="6" s="1"/>
  <c r="I15" i="6" s="1"/>
  <c r="O3" i="6"/>
  <c r="Q3" i="6" s="1"/>
  <c r="M3" i="9"/>
  <c r="M4" i="9"/>
  <c r="M5" i="9"/>
  <c r="M6" i="9"/>
  <c r="M7" i="9"/>
  <c r="O7" i="10"/>
  <c r="Q7" i="10" s="1"/>
  <c r="M7" i="10"/>
  <c r="E7" i="10"/>
  <c r="F7" i="10" s="1"/>
  <c r="G7" i="10" s="1"/>
  <c r="I7" i="10" s="1"/>
  <c r="K7" i="10" s="1"/>
  <c r="D7" i="10"/>
  <c r="O6" i="10"/>
  <c r="Q6" i="10" s="1"/>
  <c r="M6" i="10"/>
  <c r="E6" i="10"/>
  <c r="F6" i="10" s="1"/>
  <c r="G6" i="10" s="1"/>
  <c r="I6" i="10" s="1"/>
  <c r="K6" i="10" s="1"/>
  <c r="D6" i="10"/>
  <c r="O5" i="10"/>
  <c r="Q5" i="10" s="1"/>
  <c r="M5" i="10"/>
  <c r="E5" i="10"/>
  <c r="F5" i="10" s="1"/>
  <c r="G5" i="10" s="1"/>
  <c r="I5" i="10" s="1"/>
  <c r="K5" i="10" s="1"/>
  <c r="D5" i="10"/>
  <c r="O4" i="10"/>
  <c r="Q4" i="10" s="1"/>
  <c r="M4" i="10"/>
  <c r="E4" i="10"/>
  <c r="F4" i="10" s="1"/>
  <c r="G4" i="10" s="1"/>
  <c r="I4" i="10" s="1"/>
  <c r="K4" i="10" s="1"/>
  <c r="D4" i="10"/>
  <c r="O3" i="10"/>
  <c r="Q3" i="10" s="1"/>
  <c r="M3" i="10"/>
  <c r="E3" i="10"/>
  <c r="F3" i="10" s="1"/>
  <c r="G3" i="10" s="1"/>
  <c r="I3" i="10" s="1"/>
  <c r="K3" i="10" s="1"/>
  <c r="D3" i="10"/>
  <c r="O7" i="9"/>
  <c r="Q7" i="9" s="1"/>
  <c r="E7" i="9"/>
  <c r="D7" i="9"/>
  <c r="O6" i="9"/>
  <c r="Q6" i="9" s="1"/>
  <c r="E6" i="9"/>
  <c r="D6" i="9"/>
  <c r="F6" i="9" s="1"/>
  <c r="G6" i="9" s="1"/>
  <c r="I6" i="9" s="1"/>
  <c r="K6" i="9" s="1"/>
  <c r="O5" i="9"/>
  <c r="Q5" i="9" s="1"/>
  <c r="E5" i="9"/>
  <c r="D5" i="9"/>
  <c r="O4" i="9"/>
  <c r="Q4" i="9" s="1"/>
  <c r="E4" i="9"/>
  <c r="D4" i="9"/>
  <c r="F4" i="9" s="1"/>
  <c r="G4" i="9" s="1"/>
  <c r="I4" i="9" s="1"/>
  <c r="K4" i="9" s="1"/>
  <c r="O3" i="9"/>
  <c r="Q3" i="9" s="1"/>
  <c r="E3" i="9"/>
  <c r="D3" i="9"/>
  <c r="O7" i="8"/>
  <c r="Q7" i="8" s="1"/>
  <c r="M7" i="8"/>
  <c r="E7" i="8"/>
  <c r="D7" i="8"/>
  <c r="F7" i="8" s="1"/>
  <c r="G7" i="8" s="1"/>
  <c r="I7" i="8" s="1"/>
  <c r="O6" i="8"/>
  <c r="Q6" i="8" s="1"/>
  <c r="M6" i="8"/>
  <c r="E6" i="8"/>
  <c r="D6" i="8"/>
  <c r="F6" i="8" s="1"/>
  <c r="G6" i="8" s="1"/>
  <c r="I6" i="8" s="1"/>
  <c r="O5" i="8"/>
  <c r="Q5" i="8" s="1"/>
  <c r="M5" i="8"/>
  <c r="E5" i="8"/>
  <c r="D5" i="8"/>
  <c r="F5" i="8" s="1"/>
  <c r="G5" i="8" s="1"/>
  <c r="I5" i="8" s="1"/>
  <c r="O4" i="8"/>
  <c r="Q4" i="8" s="1"/>
  <c r="M4" i="8"/>
  <c r="E4" i="8"/>
  <c r="D4" i="8"/>
  <c r="F4" i="8" s="1"/>
  <c r="G4" i="8" s="1"/>
  <c r="I4" i="8" s="1"/>
  <c r="O3" i="8"/>
  <c r="Q3" i="8" s="1"/>
  <c r="M3" i="8"/>
  <c r="E3" i="8"/>
  <c r="D3" i="8"/>
  <c r="F3" i="8" s="1"/>
  <c r="G3" i="8" s="1"/>
  <c r="I3" i="8" s="1"/>
  <c r="O7" i="7"/>
  <c r="Q7" i="7" s="1"/>
  <c r="M7" i="7"/>
  <c r="E7" i="7"/>
  <c r="D7" i="7"/>
  <c r="O6" i="7"/>
  <c r="Q6" i="7" s="1"/>
  <c r="M6" i="7"/>
  <c r="E6" i="7"/>
  <c r="F6" i="7" s="1"/>
  <c r="G6" i="7" s="1"/>
  <c r="I6" i="7" s="1"/>
  <c r="K6" i="7" s="1"/>
  <c r="D6" i="7"/>
  <c r="O5" i="7"/>
  <c r="Q5" i="7" s="1"/>
  <c r="M5" i="7"/>
  <c r="E5" i="7"/>
  <c r="D5" i="7"/>
  <c r="O4" i="7"/>
  <c r="Q4" i="7" s="1"/>
  <c r="M4" i="7"/>
  <c r="E4" i="7"/>
  <c r="F4" i="7" s="1"/>
  <c r="G4" i="7" s="1"/>
  <c r="I4" i="7" s="1"/>
  <c r="K4" i="7" s="1"/>
  <c r="D4" i="7"/>
  <c r="O3" i="7"/>
  <c r="Q3" i="7" s="1"/>
  <c r="M3" i="7"/>
  <c r="E3" i="7"/>
  <c r="D3" i="7"/>
  <c r="D4" i="6"/>
  <c r="F4" i="6" s="1"/>
  <c r="G4" i="6" s="1"/>
  <c r="I4" i="6" s="1"/>
  <c r="K4" i="6" s="1"/>
  <c r="E4" i="6"/>
  <c r="M4" i="6"/>
  <c r="O4" i="6"/>
  <c r="Q4" i="6" s="1"/>
  <c r="D5" i="6"/>
  <c r="E5" i="6"/>
  <c r="M5" i="6"/>
  <c r="O5" i="6"/>
  <c r="Q5" i="6" s="1"/>
  <c r="D6" i="6"/>
  <c r="E6" i="6"/>
  <c r="F6" i="6"/>
  <c r="G6" i="6" s="1"/>
  <c r="I6" i="6" s="1"/>
  <c r="K6" i="6" s="1"/>
  <c r="M6" i="6"/>
  <c r="O6" i="6"/>
  <c r="Q6" i="6" s="1"/>
  <c r="D7" i="6"/>
  <c r="E7" i="6"/>
  <c r="M7" i="6"/>
  <c r="O7" i="6"/>
  <c r="Q7" i="6" s="1"/>
  <c r="D3" i="6"/>
  <c r="E3" i="6"/>
  <c r="F3" i="6" s="1"/>
  <c r="M3" i="6"/>
  <c r="K31" i="10" l="1"/>
  <c r="J31" i="10"/>
  <c r="J36" i="10"/>
  <c r="F34" i="10"/>
  <c r="G34" i="10" s="1"/>
  <c r="I34" i="10" s="1"/>
  <c r="K36" i="10" s="1"/>
  <c r="F20" i="10"/>
  <c r="G20" i="10" s="1"/>
  <c r="I20" i="10" s="1"/>
  <c r="K21" i="10" s="1"/>
  <c r="F24" i="10"/>
  <c r="G24" i="10" s="1"/>
  <c r="I24" i="10" s="1"/>
  <c r="F35" i="10"/>
  <c r="G35" i="10" s="1"/>
  <c r="I35" i="10" s="1"/>
  <c r="F14" i="10"/>
  <c r="G14" i="10" s="1"/>
  <c r="I14" i="10" s="1"/>
  <c r="K16" i="10" s="1"/>
  <c r="F15" i="10"/>
  <c r="G15" i="10" s="1"/>
  <c r="I15" i="10" s="1"/>
  <c r="J16" i="10" s="1"/>
  <c r="F22" i="10"/>
  <c r="G22" i="10" s="1"/>
  <c r="I22" i="10" s="1"/>
  <c r="J28" i="9"/>
  <c r="K28" i="9"/>
  <c r="K38" i="9"/>
  <c r="J38" i="9"/>
  <c r="F3" i="9"/>
  <c r="G3" i="9" s="1"/>
  <c r="I3" i="9" s="1"/>
  <c r="K3" i="9" s="1"/>
  <c r="F23" i="9"/>
  <c r="G23" i="9" s="1"/>
  <c r="I23" i="9" s="1"/>
  <c r="F14" i="9"/>
  <c r="G14" i="9" s="1"/>
  <c r="I14" i="9" s="1"/>
  <c r="F7" i="9"/>
  <c r="G7" i="9" s="1"/>
  <c r="I7" i="9" s="1"/>
  <c r="K7" i="9" s="1"/>
  <c r="F15" i="9"/>
  <c r="G15" i="9" s="1"/>
  <c r="I15" i="9" s="1"/>
  <c r="F30" i="9"/>
  <c r="G30" i="9" s="1"/>
  <c r="I30" i="9" s="1"/>
  <c r="K33" i="9" s="1"/>
  <c r="F5" i="9"/>
  <c r="G5" i="9" s="1"/>
  <c r="I5" i="9" s="1"/>
  <c r="K5" i="9" s="1"/>
  <c r="F22" i="9"/>
  <c r="G22" i="9" s="1"/>
  <c r="I22" i="9" s="1"/>
  <c r="K23" i="9" s="1"/>
  <c r="F31" i="9"/>
  <c r="G31" i="9" s="1"/>
  <c r="I31" i="9" s="1"/>
  <c r="F23" i="8"/>
  <c r="G23" i="8" s="1"/>
  <c r="I23" i="8" s="1"/>
  <c r="K26" i="8" s="1"/>
  <c r="F30" i="8"/>
  <c r="G30" i="8" s="1"/>
  <c r="I30" i="8" s="1"/>
  <c r="F34" i="8"/>
  <c r="G34" i="8" s="1"/>
  <c r="I34" i="8" s="1"/>
  <c r="F13" i="8"/>
  <c r="G13" i="8" s="1"/>
  <c r="I13" i="8" s="1"/>
  <c r="J16" i="8" s="1"/>
  <c r="F17" i="8"/>
  <c r="G17" i="8" s="1"/>
  <c r="I17" i="8" s="1"/>
  <c r="F31" i="8"/>
  <c r="G31" i="8" s="1"/>
  <c r="I31" i="8" s="1"/>
  <c r="F14" i="8"/>
  <c r="G14" i="8" s="1"/>
  <c r="I14" i="8" s="1"/>
  <c r="F18" i="8"/>
  <c r="G18" i="8" s="1"/>
  <c r="I18" i="8" s="1"/>
  <c r="F28" i="8"/>
  <c r="G28" i="8" s="1"/>
  <c r="I28" i="8" s="1"/>
  <c r="J31" i="8" s="1"/>
  <c r="F32" i="8"/>
  <c r="G32" i="8" s="1"/>
  <c r="I32" i="8" s="1"/>
  <c r="F15" i="8"/>
  <c r="G15" i="8" s="1"/>
  <c r="I15" i="8" s="1"/>
  <c r="F29" i="8"/>
  <c r="G29" i="8" s="1"/>
  <c r="I29" i="8" s="1"/>
  <c r="F33" i="8"/>
  <c r="G33" i="8" s="1"/>
  <c r="I33" i="8" s="1"/>
  <c r="K37" i="7"/>
  <c r="F23" i="7"/>
  <c r="G23" i="7" s="1"/>
  <c r="I23" i="7" s="1"/>
  <c r="F26" i="7"/>
  <c r="G26" i="7" s="1"/>
  <c r="I26" i="7" s="1"/>
  <c r="F14" i="7"/>
  <c r="G14" i="7" s="1"/>
  <c r="I14" i="7" s="1"/>
  <c r="J17" i="7" s="1"/>
  <c r="F20" i="7"/>
  <c r="G20" i="7" s="1"/>
  <c r="I20" i="7" s="1"/>
  <c r="F31" i="7"/>
  <c r="G31" i="7" s="1"/>
  <c r="I31" i="7" s="1"/>
  <c r="J32" i="7" s="1"/>
  <c r="F34" i="7"/>
  <c r="G34" i="7" s="1"/>
  <c r="I34" i="7" s="1"/>
  <c r="J37" i="7" s="1"/>
  <c r="F3" i="7"/>
  <c r="G3" i="7" s="1"/>
  <c r="I3" i="7" s="1"/>
  <c r="K3" i="7" s="1"/>
  <c r="F5" i="7"/>
  <c r="G5" i="7" s="1"/>
  <c r="I5" i="7" s="1"/>
  <c r="K5" i="7" s="1"/>
  <c r="F7" i="7"/>
  <c r="G7" i="7" s="1"/>
  <c r="I7" i="7" s="1"/>
  <c r="K7" i="7" s="1"/>
  <c r="F15" i="7"/>
  <c r="G15" i="7" s="1"/>
  <c r="I15" i="7" s="1"/>
  <c r="F18" i="7"/>
  <c r="G18" i="7" s="1"/>
  <c r="I18" i="7" s="1"/>
  <c r="F7" i="6"/>
  <c r="G7" i="6" s="1"/>
  <c r="I7" i="6" s="1"/>
  <c r="K7" i="6" s="1"/>
  <c r="F17" i="6"/>
  <c r="G17" i="6" s="1"/>
  <c r="I17" i="6" s="1"/>
  <c r="F37" i="6"/>
  <c r="G37" i="6" s="1"/>
  <c r="I37" i="6" s="1"/>
  <c r="F29" i="6"/>
  <c r="G29" i="6" s="1"/>
  <c r="I29" i="6" s="1"/>
  <c r="F21" i="6"/>
  <c r="G21" i="6" s="1"/>
  <c r="I21" i="6" s="1"/>
  <c r="K29" i="6"/>
  <c r="J29" i="6"/>
  <c r="K34" i="6"/>
  <c r="J34" i="6"/>
  <c r="K24" i="6"/>
  <c r="J24" i="6"/>
  <c r="K39" i="6"/>
  <c r="J39" i="6"/>
  <c r="J19" i="6"/>
  <c r="K19" i="6"/>
  <c r="F5" i="6"/>
  <c r="G5" i="6" s="1"/>
  <c r="I5" i="6" s="1"/>
  <c r="K5" i="6" s="1"/>
  <c r="L6" i="10"/>
  <c r="N6" i="10" s="1"/>
  <c r="P6" i="10"/>
  <c r="L3" i="10"/>
  <c r="N3" i="10" s="1"/>
  <c r="P3" i="10"/>
  <c r="P5" i="10"/>
  <c r="L5" i="10"/>
  <c r="N5" i="10" s="1"/>
  <c r="L4" i="10"/>
  <c r="N4" i="10" s="1"/>
  <c r="P4" i="10"/>
  <c r="L7" i="10"/>
  <c r="N7" i="10" s="1"/>
  <c r="P7" i="10"/>
  <c r="L5" i="9"/>
  <c r="N5" i="9" s="1"/>
  <c r="P6" i="9"/>
  <c r="L6" i="9"/>
  <c r="N6" i="9" s="1"/>
  <c r="P3" i="9"/>
  <c r="L3" i="9"/>
  <c r="N3" i="9" s="1"/>
  <c r="P4" i="9"/>
  <c r="L4" i="9"/>
  <c r="N4" i="9" s="1"/>
  <c r="P7" i="9"/>
  <c r="L7" i="9"/>
  <c r="N7" i="9" s="1"/>
  <c r="P4" i="8"/>
  <c r="L4" i="8"/>
  <c r="N4" i="8" s="1"/>
  <c r="K4" i="8"/>
  <c r="P6" i="8"/>
  <c r="L6" i="8"/>
  <c r="N6" i="8" s="1"/>
  <c r="K6" i="8"/>
  <c r="P5" i="8"/>
  <c r="L5" i="8"/>
  <c r="N5" i="8" s="1"/>
  <c r="K5" i="8"/>
  <c r="P3" i="8"/>
  <c r="L3" i="8"/>
  <c r="N3" i="8" s="1"/>
  <c r="K3" i="8"/>
  <c r="P7" i="8"/>
  <c r="L7" i="8"/>
  <c r="N7" i="8" s="1"/>
  <c r="K7" i="8"/>
  <c r="P6" i="7"/>
  <c r="L6" i="7"/>
  <c r="N6" i="7" s="1"/>
  <c r="P3" i="7"/>
  <c r="L3" i="7"/>
  <c r="N3" i="7" s="1"/>
  <c r="P7" i="7"/>
  <c r="L7" i="7"/>
  <c r="N7" i="7" s="1"/>
  <c r="P4" i="7"/>
  <c r="L4" i="7"/>
  <c r="N4" i="7" s="1"/>
  <c r="P7" i="6"/>
  <c r="P6" i="6"/>
  <c r="P4" i="6"/>
  <c r="L7" i="6"/>
  <c r="N7" i="6" s="1"/>
  <c r="L6" i="6"/>
  <c r="N6" i="6" s="1"/>
  <c r="L4" i="6"/>
  <c r="N4" i="6" s="1"/>
  <c r="G3" i="6"/>
  <c r="I3" i="6" s="1"/>
  <c r="K3" i="6" s="1"/>
  <c r="J26" i="10" l="1"/>
  <c r="K26" i="10"/>
  <c r="J21" i="10"/>
  <c r="J23" i="9"/>
  <c r="J33" i="9"/>
  <c r="J18" i="9"/>
  <c r="K18" i="9"/>
  <c r="P5" i="9"/>
  <c r="K16" i="8"/>
  <c r="K31" i="8"/>
  <c r="K21" i="8"/>
  <c r="J21" i="8"/>
  <c r="K36" i="8"/>
  <c r="J36" i="8"/>
  <c r="J26" i="8"/>
  <c r="K27" i="7"/>
  <c r="J27" i="7"/>
  <c r="K22" i="7"/>
  <c r="J22" i="7"/>
  <c r="K17" i="7"/>
  <c r="K32" i="7"/>
  <c r="L5" i="7"/>
  <c r="N5" i="7" s="1"/>
  <c r="P5" i="7"/>
  <c r="P5" i="6"/>
  <c r="L5" i="6"/>
  <c r="N5" i="6" s="1"/>
  <c r="L3" i="6"/>
  <c r="N3" i="6" s="1"/>
  <c r="P3" i="6"/>
</calcChain>
</file>

<file path=xl/sharedStrings.xml><?xml version="1.0" encoding="utf-8"?>
<sst xmlns="http://schemas.openxmlformats.org/spreadsheetml/2006/main" count="145" uniqueCount="22">
  <si>
    <t>Pin (microwatt)/cm2</t>
  </si>
  <si>
    <t>Channel length (um)</t>
  </si>
  <si>
    <t>Channel width (um)</t>
  </si>
  <si>
    <t>Channel length (cm)</t>
  </si>
  <si>
    <t>Channel width (cm)</t>
  </si>
  <si>
    <t>Active Area_A (cm2)</t>
  </si>
  <si>
    <r>
      <t>Pin*A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 (Body)"/>
      </rPr>
      <t>(µW)</t>
    </r>
  </si>
  <si>
    <r>
      <t>Responsivity_</t>
    </r>
    <r>
      <rPr>
        <b/>
        <i/>
        <sz val="10"/>
        <color rgb="FFFF0000"/>
        <rFont val="Calibri"/>
        <family val="2"/>
        <scheme val="minor"/>
      </rPr>
      <t>R</t>
    </r>
    <r>
      <rPr>
        <b/>
        <sz val="10"/>
        <color rgb="FFFF0000"/>
        <rFont val="Calibri"/>
        <family val="2"/>
        <scheme val="minor"/>
      </rPr>
      <t xml:space="preserve"> (A/W) </t>
    </r>
  </si>
  <si>
    <t>EQE1</t>
  </si>
  <si>
    <t>R*A^0.5</t>
  </si>
  <si>
    <t>(2*q*Idark)^0.5</t>
  </si>
  <si>
    <t>Detectivity_D (Jones)</t>
  </si>
  <si>
    <t>on/off</t>
  </si>
  <si>
    <t>G_Gain</t>
  </si>
  <si>
    <t>LDR</t>
  </si>
  <si>
    <t>Current_Ion®@0.1V</t>
  </si>
  <si>
    <t>λ=365nm</t>
  </si>
  <si>
    <t>Current_Idark®</t>
  </si>
  <si>
    <t>Pin*A (µW)</t>
  </si>
  <si>
    <t xml:space="preserve">Responsivity_R (A/W) </t>
  </si>
  <si>
    <t>mean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</si>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</sst>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(Body)"/>
    </font>
    <font>
      <b/>
      <sz val="11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1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11" fontId="0" fillId="5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1" fontId="8" fillId="5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0" fillId="0" borderId="2" xfId="0" applyBorder="1"/>
    <xf numFmtId="0" fontId="0" fillId="2" borderId="0" xfId="0" applyFill="1"/>
    <xf numFmtId="0" fontId="1" fillId="2" borderId="3" xfId="0" applyFont="1" applyFill="1" applyBorder="1" applyAlignment="1">
      <alignment horizontal="center" vertical="center"/>
    </xf>
    <xf numFmtId="0" fontId="0" fillId="7" borderId="0" xfId="0" applyFill="1"/>
    <xf numFmtId="0" fontId="7" fillId="0" borderId="2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AD45A-1793-4DBA-BCF8-F1E5100401E2}">
  <dimension ref="A1:Q39"/>
  <sheetViews>
    <sheetView zoomScale="57" zoomScaleNormal="57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1.9915999999999999E-7</v>
      </c>
      <c r="I3" s="2">
        <f t="shared" ref="I3" si="0">(H3/G3)*1000000</f>
        <v>15119.951412086242</v>
      </c>
      <c r="J3" s="8">
        <v>8.5999999999999993E-9</v>
      </c>
      <c r="K3" s="9">
        <f t="shared" ref="K3:K7" si="1">3.397165917*I3*100</f>
        <v>5136498.3603835404</v>
      </c>
      <c r="L3" s="7">
        <f t="shared" ref="L3" si="2">I3*(SQRT(F3))</f>
        <v>173.53067519119193</v>
      </c>
      <c r="M3" s="7">
        <f>SQRT(2*1.6*0.0000000000000000001*J3)</f>
        <v>5.2459508194416005E-14</v>
      </c>
      <c r="N3" s="3">
        <f t="shared" ref="N3" si="3">L3/M3</f>
        <v>3307897484438545</v>
      </c>
      <c r="O3" s="2">
        <f t="shared" ref="O3" si="4">H3/J3</f>
        <v>23.158139534883723</v>
      </c>
      <c r="P3" s="2">
        <f>I3*1240/365</f>
        <v>51366.41027667655</v>
      </c>
      <c r="Q3" s="2">
        <f t="shared" ref="Q3" si="5">20*LOG10(O3)</f>
        <v>27.294073327197083</v>
      </c>
    </row>
    <row r="4" spans="1:17">
      <c r="A4">
        <v>0.5</v>
      </c>
      <c r="B4">
        <v>356</v>
      </c>
      <c r="C4">
        <v>37</v>
      </c>
      <c r="D4" s="6">
        <f t="shared" ref="D4:D7" si="6">B4*0.0001</f>
        <v>3.56E-2</v>
      </c>
      <c r="E4" s="7">
        <f t="shared" ref="E4:E7" si="7">C4*0.0001</f>
        <v>3.7000000000000002E-3</v>
      </c>
      <c r="F4" s="6">
        <f>D4*E4</f>
        <v>1.3171999999999999E-4</v>
      </c>
      <c r="G4" s="6">
        <f t="shared" ref="G4:G7" si="8">(A4*F4)</f>
        <v>6.5859999999999996E-5</v>
      </c>
      <c r="H4" s="8">
        <v>3.6671E-6</v>
      </c>
      <c r="I4" s="2">
        <f t="shared" ref="I4:I7" si="9">(H4/G4)*1000000</f>
        <v>55680.230792590344</v>
      </c>
      <c r="J4" s="8">
        <v>9.4799999999999995E-9</v>
      </c>
      <c r="K4" s="9">
        <f t="shared" si="1"/>
        <v>18915498.229928181</v>
      </c>
      <c r="L4" s="7">
        <f t="shared" ref="L4:L7" si="10">I4*(SQRT(F4))</f>
        <v>639.03829985300263</v>
      </c>
      <c r="M4" s="7">
        <f t="shared" ref="M4:M7" si="11">SQRT(2*1.6*0.0000000000000000001*J4)</f>
        <v>5.5078126329787221E-14</v>
      </c>
      <c r="N4" s="3">
        <f t="shared" ref="N4:N7" si="12">L4/M4</f>
        <v>1.160239722075294E+16</v>
      </c>
      <c r="O4" s="2">
        <f t="shared" ref="O4:O7" si="13">H4/J4</f>
        <v>386.82489451476795</v>
      </c>
      <c r="P4" s="2">
        <f t="shared" ref="P4:P7" si="14">I4*1240/365</f>
        <v>189160.23611729321</v>
      </c>
      <c r="Q4" s="2">
        <f t="shared" ref="Q4:Q7" si="15">20*LOG10(O4)</f>
        <v>51.750288315586999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7"/>
        <v>3.7000000000000002E-3</v>
      </c>
      <c r="F5" s="6">
        <f t="shared" ref="F5:F7" si="16">D5*E5</f>
        <v>1.3171999999999999E-4</v>
      </c>
      <c r="G5" s="6">
        <f t="shared" si="8"/>
        <v>1.3171999999999999E-4</v>
      </c>
      <c r="H5" s="8">
        <v>7.7175000000000002E-6</v>
      </c>
      <c r="I5" s="2">
        <f t="shared" si="9"/>
        <v>58590.191314910422</v>
      </c>
      <c r="J5" s="8">
        <v>9.2427999999999996E-9</v>
      </c>
      <c r="K5" s="9">
        <f t="shared" si="1"/>
        <v>19904060.100552313</v>
      </c>
      <c r="L5" s="7">
        <f t="shared" si="10"/>
        <v>672.43572293031934</v>
      </c>
      <c r="M5" s="7">
        <f t="shared" si="11"/>
        <v>5.4384703731839896E-14</v>
      </c>
      <c r="N5" s="3">
        <f t="shared" si="12"/>
        <v>1.2364427436177008E+16</v>
      </c>
      <c r="O5" s="2">
        <f t="shared" si="13"/>
        <v>834.97425022720392</v>
      </c>
      <c r="P5" s="2">
        <f t="shared" si="14"/>
        <v>199046.12939859979</v>
      </c>
      <c r="Q5" s="2">
        <f t="shared" si="15"/>
        <v>58.433461649632044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7"/>
        <v>3.7000000000000002E-3</v>
      </c>
      <c r="F6" s="6">
        <f t="shared" si="16"/>
        <v>1.3171999999999999E-4</v>
      </c>
      <c r="G6" s="6">
        <f t="shared" si="8"/>
        <v>1.9757999999999999E-4</v>
      </c>
      <c r="H6" s="8">
        <v>1.01147E-5</v>
      </c>
      <c r="I6" s="2">
        <f t="shared" si="9"/>
        <v>51192.934507541257</v>
      </c>
      <c r="J6" s="8">
        <v>9.2427999999999996E-9</v>
      </c>
      <c r="K6" s="9">
        <f t="shared" si="1"/>
        <v>17391089.230023235</v>
      </c>
      <c r="L6" s="7">
        <f t="shared" si="10"/>
        <v>587.5378992958257</v>
      </c>
      <c r="M6" s="7">
        <f t="shared" si="11"/>
        <v>5.4384703731839896E-14</v>
      </c>
      <c r="N6" s="3">
        <f t="shared" si="12"/>
        <v>1.0803366736957098E+16</v>
      </c>
      <c r="O6" s="2">
        <f t="shared" si="13"/>
        <v>1094.3328861383998</v>
      </c>
      <c r="P6" s="2">
        <f t="shared" si="14"/>
        <v>173915.72271055111</v>
      </c>
      <c r="Q6" s="2">
        <f t="shared" si="15"/>
        <v>60.782989010738817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7"/>
        <v>3.7000000000000002E-3</v>
      </c>
      <c r="F7" s="6">
        <f t="shared" si="16"/>
        <v>1.3171999999999999E-4</v>
      </c>
      <c r="G7" s="6">
        <f t="shared" si="8"/>
        <v>2.6343999999999998E-4</v>
      </c>
      <c r="H7" s="8">
        <v>1.30065E-5</v>
      </c>
      <c r="I7" s="2">
        <f t="shared" si="9"/>
        <v>49371.773458852113</v>
      </c>
      <c r="J7" s="8">
        <v>9.2427999999999996E-9</v>
      </c>
      <c r="K7" s="9">
        <f t="shared" si="1"/>
        <v>16772410.605625762</v>
      </c>
      <c r="L7" s="7">
        <f t="shared" si="10"/>
        <v>566.6365552506121</v>
      </c>
      <c r="M7" s="7">
        <f t="shared" si="11"/>
        <v>5.4384703731839896E-14</v>
      </c>
      <c r="N7" s="3">
        <f t="shared" si="12"/>
        <v>1.0419042789027292E+16</v>
      </c>
      <c r="O7" s="2">
        <f t="shared" si="13"/>
        <v>1407.2034448435541</v>
      </c>
      <c r="P7" s="2">
        <f t="shared" si="14"/>
        <v>167728.76462733321</v>
      </c>
      <c r="Q7" s="2">
        <f t="shared" si="15"/>
        <v>62.967137792130721</v>
      </c>
    </row>
    <row r="14" spans="1:17">
      <c r="A14" s="4" t="s">
        <v>0</v>
      </c>
      <c r="B14" s="4" t="s">
        <v>1</v>
      </c>
      <c r="C14" s="4" t="s">
        <v>2</v>
      </c>
      <c r="D14" s="4" t="s">
        <v>3</v>
      </c>
      <c r="E14" s="4" t="s">
        <v>4</v>
      </c>
      <c r="F14" s="4" t="s">
        <v>5</v>
      </c>
      <c r="G14" s="4" t="s">
        <v>6</v>
      </c>
      <c r="H14" s="4" t="s">
        <v>15</v>
      </c>
      <c r="I14" s="5" t="s">
        <v>7</v>
      </c>
      <c r="J14" s="16" t="s">
        <v>20</v>
      </c>
      <c r="K14" s="16" t="s">
        <v>21</v>
      </c>
    </row>
    <row r="15" spans="1:17">
      <c r="A15" s="12">
        <v>0.1</v>
      </c>
      <c r="B15">
        <v>356</v>
      </c>
      <c r="C15">
        <v>37</v>
      </c>
      <c r="D15">
        <f>B15*0.0001</f>
        <v>3.56E-2</v>
      </c>
      <c r="E15">
        <f>C15*0.0001</f>
        <v>3.7000000000000002E-3</v>
      </c>
      <c r="F15">
        <f>D15*E15</f>
        <v>1.3171999999999999E-4</v>
      </c>
      <c r="G15">
        <f>(A15*F15)</f>
        <v>1.3172E-5</v>
      </c>
      <c r="H15">
        <v>1.9915999999999999E-7</v>
      </c>
      <c r="I15">
        <f t="shared" ref="I15:I39" si="17">(H15/G15)*1000000</f>
        <v>15119.951412086242</v>
      </c>
    </row>
    <row r="16" spans="1:17">
      <c r="A16" s="12">
        <v>0.1</v>
      </c>
      <c r="B16">
        <v>356</v>
      </c>
      <c r="C16">
        <v>37</v>
      </c>
      <c r="D16">
        <f t="shared" ref="D16:D39" si="18">B16*0.0001</f>
        <v>3.56E-2</v>
      </c>
      <c r="E16">
        <f t="shared" ref="E16:E39" si="19">C16*0.0001</f>
        <v>3.7000000000000002E-3</v>
      </c>
      <c r="F16">
        <f t="shared" ref="F16:F39" si="20">D16*E16</f>
        <v>1.3171999999999999E-4</v>
      </c>
      <c r="G16">
        <f t="shared" ref="G16:G39" si="21">(A16*F16)</f>
        <v>1.3172E-5</v>
      </c>
      <c r="H16">
        <v>1.9600000000000001E-7</v>
      </c>
      <c r="I16">
        <f t="shared" si="17"/>
        <v>14880.048587913758</v>
      </c>
    </row>
    <row r="17" spans="1:11">
      <c r="A17" s="12">
        <v>0.1</v>
      </c>
      <c r="B17">
        <v>356</v>
      </c>
      <c r="C17">
        <v>37</v>
      </c>
      <c r="D17">
        <f t="shared" si="18"/>
        <v>3.56E-2</v>
      </c>
      <c r="E17">
        <f t="shared" si="19"/>
        <v>3.7000000000000002E-3</v>
      </c>
      <c r="F17">
        <f t="shared" si="20"/>
        <v>1.3171999999999999E-4</v>
      </c>
      <c r="G17">
        <f t="shared" si="21"/>
        <v>1.3172E-5</v>
      </c>
      <c r="H17">
        <v>1.727E-7</v>
      </c>
      <c r="I17">
        <f t="shared" si="17"/>
        <v>13111.144852717885</v>
      </c>
    </row>
    <row r="18" spans="1:11">
      <c r="A18" s="12">
        <v>0.1</v>
      </c>
      <c r="B18">
        <v>356</v>
      </c>
      <c r="C18">
        <v>37</v>
      </c>
      <c r="D18">
        <f t="shared" si="18"/>
        <v>3.56E-2</v>
      </c>
      <c r="E18">
        <f t="shared" si="19"/>
        <v>3.7000000000000002E-3</v>
      </c>
      <c r="F18">
        <f t="shared" si="20"/>
        <v>1.3171999999999999E-4</v>
      </c>
      <c r="G18">
        <f t="shared" si="21"/>
        <v>1.3172E-5</v>
      </c>
      <c r="H18">
        <v>1.49E-7</v>
      </c>
      <c r="I18">
        <f t="shared" si="17"/>
        <v>11311.873671424231</v>
      </c>
    </row>
    <row r="19" spans="1:11">
      <c r="A19" s="13">
        <v>0.1</v>
      </c>
      <c r="B19" s="14">
        <v>356</v>
      </c>
      <c r="C19" s="14">
        <v>37</v>
      </c>
      <c r="D19" s="14">
        <f t="shared" si="18"/>
        <v>3.56E-2</v>
      </c>
      <c r="E19" s="14">
        <f t="shared" si="19"/>
        <v>3.7000000000000002E-3</v>
      </c>
      <c r="F19" s="14">
        <f t="shared" si="20"/>
        <v>1.3171999999999999E-4</v>
      </c>
      <c r="G19" s="14">
        <f t="shared" si="21"/>
        <v>1.3172E-5</v>
      </c>
      <c r="H19" s="14">
        <v>1.74E-7</v>
      </c>
      <c r="I19" s="14">
        <f t="shared" si="17"/>
        <v>13209.839052535681</v>
      </c>
      <c r="J19" s="14">
        <f>AVERAGE(I15:I19)</f>
        <v>13526.571515335561</v>
      </c>
      <c r="K19">
        <f>_xlfn.STDEV.P(I15:I19)</f>
        <v>1381.9222109941086</v>
      </c>
    </row>
    <row r="20" spans="1:11">
      <c r="A20" s="12">
        <v>0.5</v>
      </c>
      <c r="B20">
        <v>356</v>
      </c>
      <c r="C20">
        <v>37</v>
      </c>
      <c r="D20">
        <f t="shared" si="18"/>
        <v>3.56E-2</v>
      </c>
      <c r="E20">
        <f t="shared" si="19"/>
        <v>3.7000000000000002E-3</v>
      </c>
      <c r="F20">
        <f t="shared" si="20"/>
        <v>1.3171999999999999E-4</v>
      </c>
      <c r="G20">
        <f t="shared" si="21"/>
        <v>6.5859999999999996E-5</v>
      </c>
      <c r="H20">
        <v>3.6671E-6</v>
      </c>
      <c r="I20">
        <f t="shared" si="17"/>
        <v>55680.230792590344</v>
      </c>
    </row>
    <row r="21" spans="1:11">
      <c r="A21" s="12">
        <v>0.5</v>
      </c>
      <c r="B21">
        <v>356</v>
      </c>
      <c r="C21">
        <v>37</v>
      </c>
      <c r="D21">
        <f t="shared" si="18"/>
        <v>3.56E-2</v>
      </c>
      <c r="E21">
        <f t="shared" si="19"/>
        <v>3.7000000000000002E-3</v>
      </c>
      <c r="F21">
        <f t="shared" si="20"/>
        <v>1.3171999999999999E-4</v>
      </c>
      <c r="G21">
        <f t="shared" si="21"/>
        <v>6.5859999999999996E-5</v>
      </c>
      <c r="H21">
        <v>3.5599999999999998E-6</v>
      </c>
      <c r="I21">
        <f t="shared" si="17"/>
        <v>54054.054054054061</v>
      </c>
    </row>
    <row r="22" spans="1:11">
      <c r="A22" s="12">
        <v>0.5</v>
      </c>
      <c r="B22">
        <v>356</v>
      </c>
      <c r="C22">
        <v>37</v>
      </c>
      <c r="D22">
        <f t="shared" si="18"/>
        <v>3.56E-2</v>
      </c>
      <c r="E22">
        <f t="shared" si="19"/>
        <v>3.7000000000000002E-3</v>
      </c>
      <c r="F22">
        <f t="shared" si="20"/>
        <v>1.3171999999999999E-4</v>
      </c>
      <c r="G22">
        <f t="shared" si="21"/>
        <v>6.5859999999999996E-5</v>
      </c>
      <c r="H22">
        <v>3.7100000000000001E-6</v>
      </c>
      <c r="I22">
        <f t="shared" si="17"/>
        <v>56331.612511387793</v>
      </c>
    </row>
    <row r="23" spans="1:11">
      <c r="A23" s="12">
        <v>0.5</v>
      </c>
      <c r="B23">
        <v>356</v>
      </c>
      <c r="C23">
        <v>37</v>
      </c>
      <c r="D23">
        <f t="shared" si="18"/>
        <v>3.56E-2</v>
      </c>
      <c r="E23">
        <f t="shared" si="19"/>
        <v>3.7000000000000002E-3</v>
      </c>
      <c r="F23">
        <f t="shared" si="20"/>
        <v>1.3171999999999999E-4</v>
      </c>
      <c r="G23">
        <f t="shared" si="21"/>
        <v>6.5859999999999996E-5</v>
      </c>
      <c r="H23">
        <v>3.4189999999999998E-6</v>
      </c>
      <c r="I23">
        <f t="shared" si="17"/>
        <v>51913.149104160337</v>
      </c>
    </row>
    <row r="24" spans="1:11">
      <c r="A24" s="13">
        <v>0.5</v>
      </c>
      <c r="B24" s="14">
        <v>356</v>
      </c>
      <c r="C24" s="14">
        <v>37</v>
      </c>
      <c r="D24" s="14">
        <f t="shared" si="18"/>
        <v>3.56E-2</v>
      </c>
      <c r="E24" s="14">
        <f t="shared" si="19"/>
        <v>3.7000000000000002E-3</v>
      </c>
      <c r="F24" s="14">
        <f t="shared" si="20"/>
        <v>1.3171999999999999E-4</v>
      </c>
      <c r="G24" s="14">
        <f t="shared" si="21"/>
        <v>6.5859999999999996E-5</v>
      </c>
      <c r="H24" s="14">
        <v>3.27E-6</v>
      </c>
      <c r="I24" s="14">
        <f t="shared" si="17"/>
        <v>49650.7743698755</v>
      </c>
      <c r="J24" s="14">
        <f>AVERAGE(I20:I24)</f>
        <v>53525.964166413607</v>
      </c>
      <c r="K24">
        <f>_xlfn.STDEV.P(I20:I24)</f>
        <v>2466.1579286804595</v>
      </c>
    </row>
    <row r="25" spans="1:11">
      <c r="A25" s="12">
        <v>1</v>
      </c>
      <c r="B25">
        <v>356</v>
      </c>
      <c r="C25">
        <v>37</v>
      </c>
      <c r="D25">
        <f t="shared" si="18"/>
        <v>3.56E-2</v>
      </c>
      <c r="E25">
        <f t="shared" si="19"/>
        <v>3.7000000000000002E-3</v>
      </c>
      <c r="F25">
        <f t="shared" si="20"/>
        <v>1.3171999999999999E-4</v>
      </c>
      <c r="G25">
        <f t="shared" si="21"/>
        <v>1.3171999999999999E-4</v>
      </c>
      <c r="H25">
        <v>7.7175000000000002E-6</v>
      </c>
      <c r="I25">
        <f t="shared" si="17"/>
        <v>58590.191314910422</v>
      </c>
    </row>
    <row r="26" spans="1:11">
      <c r="A26" s="12">
        <v>1</v>
      </c>
      <c r="B26">
        <v>356</v>
      </c>
      <c r="C26">
        <v>37</v>
      </c>
      <c r="D26">
        <f t="shared" si="18"/>
        <v>3.56E-2</v>
      </c>
      <c r="E26">
        <f t="shared" si="19"/>
        <v>3.7000000000000002E-3</v>
      </c>
      <c r="F26">
        <f t="shared" si="20"/>
        <v>1.3171999999999999E-4</v>
      </c>
      <c r="G26">
        <f t="shared" si="21"/>
        <v>1.3171999999999999E-4</v>
      </c>
      <c r="H26">
        <v>7.6399999999999997E-6</v>
      </c>
      <c r="I26">
        <f t="shared" si="17"/>
        <v>58001.822046765868</v>
      </c>
    </row>
    <row r="27" spans="1:11">
      <c r="A27" s="12">
        <v>1</v>
      </c>
      <c r="B27">
        <v>356</v>
      </c>
      <c r="C27">
        <v>37</v>
      </c>
      <c r="D27">
        <f t="shared" si="18"/>
        <v>3.56E-2</v>
      </c>
      <c r="E27">
        <f t="shared" si="19"/>
        <v>3.7000000000000002E-3</v>
      </c>
      <c r="F27">
        <f t="shared" si="20"/>
        <v>1.3171999999999999E-4</v>
      </c>
      <c r="G27">
        <f t="shared" si="21"/>
        <v>1.3171999999999999E-4</v>
      </c>
      <c r="H27">
        <v>7.5460000000000003E-6</v>
      </c>
      <c r="I27">
        <f t="shared" si="17"/>
        <v>57288.187063467965</v>
      </c>
    </row>
    <row r="28" spans="1:11">
      <c r="A28" s="12">
        <v>1</v>
      </c>
      <c r="B28">
        <v>356</v>
      </c>
      <c r="C28">
        <v>37</v>
      </c>
      <c r="D28">
        <f t="shared" si="18"/>
        <v>3.56E-2</v>
      </c>
      <c r="E28">
        <f t="shared" si="19"/>
        <v>3.7000000000000002E-3</v>
      </c>
      <c r="F28">
        <f t="shared" si="20"/>
        <v>1.3171999999999999E-4</v>
      </c>
      <c r="G28">
        <f t="shared" si="21"/>
        <v>1.3171999999999999E-4</v>
      </c>
      <c r="H28">
        <v>7.4499999999999998E-6</v>
      </c>
      <c r="I28">
        <f t="shared" si="17"/>
        <v>56559.368357121166</v>
      </c>
    </row>
    <row r="29" spans="1:11">
      <c r="A29" s="13">
        <v>1</v>
      </c>
      <c r="B29" s="14">
        <v>356</v>
      </c>
      <c r="C29" s="14">
        <v>37</v>
      </c>
      <c r="D29" s="14">
        <f t="shared" si="18"/>
        <v>3.56E-2</v>
      </c>
      <c r="E29" s="14">
        <f t="shared" si="19"/>
        <v>3.7000000000000002E-3</v>
      </c>
      <c r="F29" s="14">
        <f t="shared" si="20"/>
        <v>1.3171999999999999E-4</v>
      </c>
      <c r="G29" s="14">
        <f t="shared" si="21"/>
        <v>1.3171999999999999E-4</v>
      </c>
      <c r="H29" s="14">
        <v>7.3499999999999999E-6</v>
      </c>
      <c r="I29" s="14">
        <f t="shared" si="17"/>
        <v>55800.182204676588</v>
      </c>
      <c r="J29" s="14">
        <f>AVERAGE(I25:I29)</f>
        <v>57247.950197388396</v>
      </c>
      <c r="K29">
        <f>_xlfn.STDEV.P(I25:I29)</f>
        <v>994.1559334137753</v>
      </c>
    </row>
    <row r="30" spans="1:11">
      <c r="A30" s="12">
        <v>1.5</v>
      </c>
      <c r="B30">
        <v>356</v>
      </c>
      <c r="C30">
        <v>37</v>
      </c>
      <c r="D30">
        <f t="shared" si="18"/>
        <v>3.56E-2</v>
      </c>
      <c r="E30">
        <f t="shared" si="19"/>
        <v>3.7000000000000002E-3</v>
      </c>
      <c r="F30">
        <f t="shared" si="20"/>
        <v>1.3171999999999999E-4</v>
      </c>
      <c r="G30">
        <f t="shared" si="21"/>
        <v>1.9757999999999999E-4</v>
      </c>
      <c r="H30">
        <v>1.01147E-5</v>
      </c>
      <c r="I30">
        <f t="shared" si="17"/>
        <v>51192.934507541257</v>
      </c>
    </row>
    <row r="31" spans="1:11">
      <c r="A31" s="12">
        <v>1.5</v>
      </c>
      <c r="B31">
        <v>356</v>
      </c>
      <c r="C31">
        <v>37</v>
      </c>
      <c r="D31">
        <f t="shared" si="18"/>
        <v>3.56E-2</v>
      </c>
      <c r="E31">
        <f t="shared" si="19"/>
        <v>3.7000000000000002E-3</v>
      </c>
      <c r="F31">
        <f t="shared" si="20"/>
        <v>1.3171999999999999E-4</v>
      </c>
      <c r="G31">
        <f t="shared" si="21"/>
        <v>1.9757999999999999E-4</v>
      </c>
      <c r="H31">
        <v>1.0380000000000001E-5</v>
      </c>
      <c r="I31">
        <f t="shared" si="17"/>
        <v>52535.681749164905</v>
      </c>
    </row>
    <row r="32" spans="1:11">
      <c r="A32" s="12">
        <v>1.5</v>
      </c>
      <c r="B32">
        <v>356</v>
      </c>
      <c r="C32">
        <v>37</v>
      </c>
      <c r="D32">
        <f t="shared" si="18"/>
        <v>3.56E-2</v>
      </c>
      <c r="E32">
        <f t="shared" si="19"/>
        <v>3.7000000000000002E-3</v>
      </c>
      <c r="F32">
        <f t="shared" si="20"/>
        <v>1.3171999999999999E-4</v>
      </c>
      <c r="G32">
        <f t="shared" si="21"/>
        <v>1.9757999999999999E-4</v>
      </c>
      <c r="H32">
        <v>1.031E-5</v>
      </c>
      <c r="I32">
        <f t="shared" si="17"/>
        <v>52181.39487802409</v>
      </c>
    </row>
    <row r="33" spans="1:11">
      <c r="A33" s="12">
        <v>1.5</v>
      </c>
      <c r="B33">
        <v>356</v>
      </c>
      <c r="C33">
        <v>37</v>
      </c>
      <c r="D33">
        <f t="shared" si="18"/>
        <v>3.56E-2</v>
      </c>
      <c r="E33">
        <f t="shared" si="19"/>
        <v>3.7000000000000002E-3</v>
      </c>
      <c r="F33">
        <f t="shared" si="20"/>
        <v>1.3171999999999999E-4</v>
      </c>
      <c r="G33">
        <f t="shared" si="21"/>
        <v>1.9757999999999999E-4</v>
      </c>
      <c r="H33">
        <v>1.024E-5</v>
      </c>
      <c r="I33">
        <f t="shared" si="17"/>
        <v>51827.108006883289</v>
      </c>
    </row>
    <row r="34" spans="1:11">
      <c r="A34" s="13">
        <v>1.5</v>
      </c>
      <c r="B34" s="14">
        <v>356</v>
      </c>
      <c r="C34" s="14">
        <v>37</v>
      </c>
      <c r="D34" s="14">
        <f t="shared" si="18"/>
        <v>3.56E-2</v>
      </c>
      <c r="E34" s="14">
        <f t="shared" si="19"/>
        <v>3.7000000000000002E-3</v>
      </c>
      <c r="F34" s="14">
        <f t="shared" si="20"/>
        <v>1.3171999999999999E-4</v>
      </c>
      <c r="G34" s="14">
        <f t="shared" si="21"/>
        <v>1.9757999999999999E-4</v>
      </c>
      <c r="H34" s="14">
        <v>1.0519999999999999E-5</v>
      </c>
      <c r="I34" s="14">
        <f t="shared" si="17"/>
        <v>53244.2554914465</v>
      </c>
      <c r="J34" s="14">
        <f>AVERAGE(I30:I34)</f>
        <v>52196.274926612008</v>
      </c>
      <c r="K34">
        <f>_xlfn.STDEV.P(I30:I34)</f>
        <v>686.53592513069771</v>
      </c>
    </row>
    <row r="35" spans="1:11">
      <c r="A35" s="12">
        <v>2</v>
      </c>
      <c r="B35">
        <v>356</v>
      </c>
      <c r="C35">
        <v>37</v>
      </c>
      <c r="D35">
        <f t="shared" si="18"/>
        <v>3.56E-2</v>
      </c>
      <c r="E35">
        <f t="shared" si="19"/>
        <v>3.7000000000000002E-3</v>
      </c>
      <c r="F35">
        <f t="shared" si="20"/>
        <v>1.3171999999999999E-4</v>
      </c>
      <c r="G35">
        <f t="shared" si="21"/>
        <v>2.6343999999999998E-4</v>
      </c>
      <c r="H35">
        <v>1.30065E-5</v>
      </c>
      <c r="I35">
        <f t="shared" si="17"/>
        <v>49371.773458852113</v>
      </c>
    </row>
    <row r="36" spans="1:11">
      <c r="A36" s="12">
        <v>2</v>
      </c>
      <c r="B36">
        <v>356</v>
      </c>
      <c r="C36">
        <v>37</v>
      </c>
      <c r="D36">
        <f t="shared" si="18"/>
        <v>3.56E-2</v>
      </c>
      <c r="E36">
        <f t="shared" si="19"/>
        <v>3.7000000000000002E-3</v>
      </c>
      <c r="F36">
        <f t="shared" si="20"/>
        <v>1.3171999999999999E-4</v>
      </c>
      <c r="G36">
        <f t="shared" si="21"/>
        <v>2.6343999999999998E-4</v>
      </c>
      <c r="H36">
        <v>1.272E-5</v>
      </c>
      <c r="I36">
        <f t="shared" si="17"/>
        <v>48284.239295475258</v>
      </c>
    </row>
    <row r="37" spans="1:11">
      <c r="A37" s="12">
        <v>2</v>
      </c>
      <c r="B37">
        <v>356</v>
      </c>
      <c r="C37">
        <v>37</v>
      </c>
      <c r="D37">
        <f t="shared" si="18"/>
        <v>3.56E-2</v>
      </c>
      <c r="E37">
        <f t="shared" si="19"/>
        <v>3.7000000000000002E-3</v>
      </c>
      <c r="F37">
        <f t="shared" si="20"/>
        <v>1.3171999999999999E-4</v>
      </c>
      <c r="G37">
        <f t="shared" si="21"/>
        <v>2.6343999999999998E-4</v>
      </c>
      <c r="H37">
        <v>1.2670000000000001E-5</v>
      </c>
      <c r="I37">
        <f t="shared" si="17"/>
        <v>48094.442757364108</v>
      </c>
    </row>
    <row r="38" spans="1:11">
      <c r="A38" s="12">
        <v>2</v>
      </c>
      <c r="B38">
        <v>356</v>
      </c>
      <c r="C38">
        <v>37</v>
      </c>
      <c r="D38">
        <f t="shared" si="18"/>
        <v>3.56E-2</v>
      </c>
      <c r="E38">
        <f t="shared" si="19"/>
        <v>3.7000000000000002E-3</v>
      </c>
      <c r="F38">
        <f t="shared" si="20"/>
        <v>1.3171999999999999E-4</v>
      </c>
      <c r="G38">
        <f t="shared" si="21"/>
        <v>2.6343999999999998E-4</v>
      </c>
      <c r="H38">
        <v>1.257E-5</v>
      </c>
      <c r="I38">
        <f t="shared" si="17"/>
        <v>47714.849681141823</v>
      </c>
    </row>
    <row r="39" spans="1:11">
      <c r="A39" s="13">
        <v>2</v>
      </c>
      <c r="B39" s="14">
        <v>356</v>
      </c>
      <c r="C39" s="14">
        <v>37</v>
      </c>
      <c r="D39" s="14">
        <f t="shared" si="18"/>
        <v>3.56E-2</v>
      </c>
      <c r="E39" s="14">
        <f t="shared" si="19"/>
        <v>3.7000000000000002E-3</v>
      </c>
      <c r="F39" s="14">
        <f t="shared" si="20"/>
        <v>1.3171999999999999E-4</v>
      </c>
      <c r="G39" s="14">
        <f t="shared" si="21"/>
        <v>2.6343999999999998E-4</v>
      </c>
      <c r="H39" s="14">
        <v>1.252E-5</v>
      </c>
      <c r="I39" s="14">
        <f t="shared" si="17"/>
        <v>47525.053143030673</v>
      </c>
      <c r="J39" s="14">
        <f>AVERAGE(I35:I39)</f>
        <v>48198.071667172793</v>
      </c>
      <c r="K39">
        <f>_xlfn.STDEV.P(I35:I39)</f>
        <v>645.32118027053878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E29D-A85D-454B-9031-7720427F61F0}">
  <dimension ref="A1:Q37"/>
  <sheetViews>
    <sheetView zoomScale="73" zoomScaleNormal="73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1.2316E-6</v>
      </c>
      <c r="I3" s="2">
        <f t="shared" ref="I3:I7" si="0">(H3/G3)*1000000</f>
        <v>93501.366535074398</v>
      </c>
      <c r="J3" s="8">
        <v>4.6150000000000003E-9</v>
      </c>
      <c r="K3" s="9">
        <f t="shared" ref="K3:K7" si="1">3.397165917*I3*100</f>
        <v>31763965.558587916</v>
      </c>
      <c r="L3" s="7">
        <f t="shared" ref="L3:L7" si="2">I3*(SQRT(F3))</f>
        <v>1073.108955440209</v>
      </c>
      <c r="M3" s="7">
        <f>SQRT(2*1.6*0.0000000000000000001*J3)</f>
        <v>3.8429155598321443E-14</v>
      </c>
      <c r="N3" s="3">
        <f t="shared" ref="N3:N7" si="3">L3/M3</f>
        <v>2.7924343866849928E+16</v>
      </c>
      <c r="O3" s="2">
        <f t="shared" ref="O3:O7" si="4">H3/J3</f>
        <v>266.86890574214516</v>
      </c>
      <c r="P3" s="2">
        <f>I3*1240/365</f>
        <v>317648.47809175961</v>
      </c>
      <c r="Q3" s="2">
        <f t="shared" ref="Q3:Q7" si="5">20*LOG10(O3)</f>
        <v>48.525959497384591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1.7243000000000001E-5</v>
      </c>
      <c r="I4" s="2">
        <f t="shared" si="0"/>
        <v>261812.93653203768</v>
      </c>
      <c r="J4" s="8">
        <v>4.6150000000000003E-9</v>
      </c>
      <c r="K4" s="9">
        <f t="shared" si="1"/>
        <v>88942198.461632267</v>
      </c>
      <c r="L4" s="7">
        <f t="shared" si="2"/>
        <v>3004.8096327793965</v>
      </c>
      <c r="M4" s="7">
        <f t="shared" ref="M4:M7" si="9">SQRT(2*1.6*0.0000000000000000001*J4)</f>
        <v>3.8429155598321443E-14</v>
      </c>
      <c r="N4" s="3">
        <f t="shared" si="3"/>
        <v>7.81908836141756E+16</v>
      </c>
      <c r="O4" s="2">
        <f t="shared" si="4"/>
        <v>3736.2946912242687</v>
      </c>
      <c r="P4" s="2">
        <f t="shared" ref="P4:P7" si="10">I4*1240/365</f>
        <v>889446.68849240197</v>
      </c>
      <c r="Q4" s="2">
        <f t="shared" si="5"/>
        <v>71.448822456756758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3.1272999999999997E-5</v>
      </c>
      <c r="I5" s="2">
        <f t="shared" si="0"/>
        <v>237420.2854539933</v>
      </c>
      <c r="J5" s="8">
        <v>4.6150000000000003E-9</v>
      </c>
      <c r="K5" s="9">
        <f t="shared" si="1"/>
        <v>80655610.174871683</v>
      </c>
      <c r="L5" s="7">
        <f t="shared" si="2"/>
        <v>2724.8568011920797</v>
      </c>
      <c r="M5" s="7">
        <f t="shared" si="9"/>
        <v>3.8429155598321443E-14</v>
      </c>
      <c r="N5" s="3">
        <f t="shared" si="3"/>
        <v>7.0905976432932592E+16</v>
      </c>
      <c r="O5" s="2">
        <f t="shared" si="4"/>
        <v>6776.381365113758</v>
      </c>
      <c r="P5" s="2">
        <f t="shared" si="10"/>
        <v>806578.50400808686</v>
      </c>
      <c r="Q5" s="2">
        <f t="shared" si="5"/>
        <v>76.619956789734715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4.0364999999999997E-5</v>
      </c>
      <c r="I6" s="2">
        <f t="shared" si="0"/>
        <v>204296.99362283631</v>
      </c>
      <c r="J6" s="8">
        <v>4.6150000000000003E-9</v>
      </c>
      <c r="K6" s="9">
        <f t="shared" si="1"/>
        <v>69403078.368106589</v>
      </c>
      <c r="L6" s="7">
        <f t="shared" si="2"/>
        <v>2344.702987243912</v>
      </c>
      <c r="M6" s="7">
        <f t="shared" si="9"/>
        <v>3.8429155598321443E-14</v>
      </c>
      <c r="N6" s="3">
        <f t="shared" si="3"/>
        <v>6.1013648380718696E+16</v>
      </c>
      <c r="O6" s="2">
        <f t="shared" si="4"/>
        <v>8746.4788732394354</v>
      </c>
      <c r="P6" s="2">
        <f t="shared" si="10"/>
        <v>694050.06052689592</v>
      </c>
      <c r="Q6" s="2">
        <f t="shared" si="5"/>
        <v>78.836665029150097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4.7976000000000003E-5</v>
      </c>
      <c r="I7" s="2">
        <f t="shared" si="0"/>
        <v>182113.57424840573</v>
      </c>
      <c r="J7" s="8">
        <v>4.6150000000000003E-9</v>
      </c>
      <c r="K7" s="9">
        <f t="shared" si="1"/>
        <v>61867002.745973282</v>
      </c>
      <c r="L7" s="7">
        <f t="shared" si="2"/>
        <v>2090.1053607583417</v>
      </c>
      <c r="M7" s="7">
        <f t="shared" si="9"/>
        <v>3.8429155598321443E-14</v>
      </c>
      <c r="N7" s="3">
        <f t="shared" si="3"/>
        <v>5.4388532045956168E+16</v>
      </c>
      <c r="O7" s="2">
        <f t="shared" si="4"/>
        <v>10395.666305525461</v>
      </c>
      <c r="P7" s="2">
        <f t="shared" si="10"/>
        <v>618687.21114526875</v>
      </c>
      <c r="Q7" s="2">
        <f t="shared" si="5"/>
        <v>80.337046609355838</v>
      </c>
    </row>
    <row r="12" spans="1:17">
      <c r="A12" s="17" t="s">
        <v>0</v>
      </c>
      <c r="B12" s="17" t="s">
        <v>1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18</v>
      </c>
      <c r="H12" s="17" t="s">
        <v>15</v>
      </c>
      <c r="I12" s="17" t="s">
        <v>19</v>
      </c>
      <c r="J12" s="17" t="s">
        <v>20</v>
      </c>
      <c r="K12" s="17" t="s">
        <v>21</v>
      </c>
    </row>
    <row r="13" spans="1:17">
      <c r="A13">
        <v>0.1</v>
      </c>
      <c r="B13">
        <v>356</v>
      </c>
      <c r="C13">
        <v>37</v>
      </c>
      <c r="D13">
        <f>B13*0.0001</f>
        <v>3.56E-2</v>
      </c>
      <c r="E13">
        <f>C13*0.0001</f>
        <v>3.7000000000000002E-3</v>
      </c>
      <c r="F13">
        <f>D13*E13</f>
        <v>1.3171999999999999E-4</v>
      </c>
      <c r="G13">
        <f>(A13*F13)</f>
        <v>1.3172E-5</v>
      </c>
      <c r="H13">
        <v>1.2316E-6</v>
      </c>
      <c r="I13">
        <f t="shared" ref="I13:I37" si="11">(H13/G13)*1000000</f>
        <v>93501.366535074398</v>
      </c>
    </row>
    <row r="14" spans="1:17">
      <c r="A14">
        <v>0.1</v>
      </c>
      <c r="B14">
        <v>356</v>
      </c>
      <c r="C14">
        <v>37</v>
      </c>
      <c r="D14">
        <f t="shared" ref="D14:E37" si="12">B14*0.0001</f>
        <v>3.56E-2</v>
      </c>
      <c r="E14">
        <f t="shared" si="12"/>
        <v>3.7000000000000002E-3</v>
      </c>
      <c r="F14">
        <f t="shared" ref="F14:F37" si="13">D14*E14</f>
        <v>1.3171999999999999E-4</v>
      </c>
      <c r="G14">
        <f t="shared" ref="G14:G37" si="14">(A14*F14)</f>
        <v>1.3172E-5</v>
      </c>
      <c r="H14">
        <v>1.0899999999999999E-6</v>
      </c>
      <c r="I14">
        <f t="shared" si="11"/>
        <v>82751.290616459155</v>
      </c>
    </row>
    <row r="15" spans="1:17">
      <c r="A15">
        <v>0.1</v>
      </c>
      <c r="B15">
        <v>356</v>
      </c>
      <c r="C15">
        <v>37</v>
      </c>
      <c r="D15">
        <f t="shared" si="12"/>
        <v>3.56E-2</v>
      </c>
      <c r="E15">
        <f t="shared" si="12"/>
        <v>3.7000000000000002E-3</v>
      </c>
      <c r="F15">
        <f t="shared" si="13"/>
        <v>1.3171999999999999E-4</v>
      </c>
      <c r="G15">
        <f t="shared" si="14"/>
        <v>1.3172E-5</v>
      </c>
      <c r="H15">
        <v>1.11E-6</v>
      </c>
      <c r="I15">
        <f t="shared" si="11"/>
        <v>84269.66292134831</v>
      </c>
    </row>
    <row r="16" spans="1:17">
      <c r="A16">
        <v>0.1</v>
      </c>
      <c r="B16">
        <v>356</v>
      </c>
      <c r="C16">
        <v>37</v>
      </c>
      <c r="D16">
        <f t="shared" si="12"/>
        <v>3.56E-2</v>
      </c>
      <c r="E16">
        <f t="shared" si="12"/>
        <v>3.7000000000000002E-3</v>
      </c>
      <c r="F16">
        <f t="shared" si="13"/>
        <v>1.3171999999999999E-4</v>
      </c>
      <c r="G16">
        <f t="shared" si="14"/>
        <v>1.3172E-5</v>
      </c>
      <c r="H16">
        <v>1.0699999999999999E-6</v>
      </c>
      <c r="I16">
        <f t="shared" si="11"/>
        <v>81232.91831157</v>
      </c>
    </row>
    <row r="17" spans="1:11">
      <c r="A17" s="14">
        <v>0.1</v>
      </c>
      <c r="B17" s="14">
        <v>356</v>
      </c>
      <c r="C17" s="14">
        <v>37</v>
      </c>
      <c r="D17" s="14">
        <f t="shared" si="12"/>
        <v>3.56E-2</v>
      </c>
      <c r="E17" s="14">
        <f t="shared" si="12"/>
        <v>3.7000000000000002E-3</v>
      </c>
      <c r="F17" s="14">
        <f t="shared" si="13"/>
        <v>1.3171999999999999E-4</v>
      </c>
      <c r="G17" s="14">
        <f t="shared" si="14"/>
        <v>1.3172E-5</v>
      </c>
      <c r="H17" s="14">
        <v>9.9999999999999995E-7</v>
      </c>
      <c r="I17" s="14">
        <f t="shared" si="11"/>
        <v>75918.615244457935</v>
      </c>
      <c r="J17">
        <f>AVERAGE(I13:I17)</f>
        <v>83534.770725781957</v>
      </c>
      <c r="K17">
        <f>_xlfn.STDEV.P(I13:I17)</f>
        <v>5723.4830042401591</v>
      </c>
    </row>
    <row r="18" spans="1:11">
      <c r="A18">
        <v>0.5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6.5859999999999996E-5</v>
      </c>
      <c r="H18">
        <v>1.7243000000000001E-5</v>
      </c>
      <c r="I18">
        <f t="shared" si="11"/>
        <v>261812.93653203768</v>
      </c>
    </row>
    <row r="19" spans="1:11">
      <c r="A19">
        <v>0.5</v>
      </c>
      <c r="B19">
        <v>356</v>
      </c>
      <c r="C19">
        <v>37</v>
      </c>
      <c r="D19">
        <f t="shared" si="12"/>
        <v>3.56E-2</v>
      </c>
      <c r="E19">
        <f t="shared" si="12"/>
        <v>3.7000000000000002E-3</v>
      </c>
      <c r="F19">
        <f t="shared" si="13"/>
        <v>1.3171999999999999E-4</v>
      </c>
      <c r="G19">
        <f t="shared" si="14"/>
        <v>6.5859999999999996E-5</v>
      </c>
      <c r="H19">
        <v>1.685E-5</v>
      </c>
      <c r="I19">
        <f t="shared" si="11"/>
        <v>255845.73337382326</v>
      </c>
    </row>
    <row r="20" spans="1:11">
      <c r="A20">
        <v>0.5</v>
      </c>
      <c r="B20">
        <v>356</v>
      </c>
      <c r="C20">
        <v>37</v>
      </c>
      <c r="D20">
        <f t="shared" si="12"/>
        <v>3.56E-2</v>
      </c>
      <c r="E20">
        <f t="shared" si="12"/>
        <v>3.7000000000000002E-3</v>
      </c>
      <c r="F20">
        <f t="shared" si="13"/>
        <v>1.3171999999999999E-4</v>
      </c>
      <c r="G20">
        <f t="shared" si="14"/>
        <v>6.5859999999999996E-5</v>
      </c>
      <c r="H20">
        <v>1.7E-5</v>
      </c>
      <c r="I20">
        <f t="shared" si="11"/>
        <v>258123.291831157</v>
      </c>
    </row>
    <row r="21" spans="1:11">
      <c r="A21">
        <v>0.5</v>
      </c>
      <c r="B21">
        <v>356</v>
      </c>
      <c r="C21">
        <v>37</v>
      </c>
      <c r="D21">
        <f t="shared" si="12"/>
        <v>3.56E-2</v>
      </c>
      <c r="E21">
        <f t="shared" si="12"/>
        <v>3.7000000000000002E-3</v>
      </c>
      <c r="F21">
        <f t="shared" si="13"/>
        <v>1.3171999999999999E-4</v>
      </c>
      <c r="G21">
        <f t="shared" si="14"/>
        <v>6.5859999999999996E-5</v>
      </c>
      <c r="H21">
        <v>1.7147E-5</v>
      </c>
      <c r="I21">
        <f t="shared" si="11"/>
        <v>260355.29911934407</v>
      </c>
    </row>
    <row r="22" spans="1:11">
      <c r="A22" s="14">
        <v>0.5</v>
      </c>
      <c r="B22" s="14">
        <v>356</v>
      </c>
      <c r="C22" s="14">
        <v>37</v>
      </c>
      <c r="D22" s="14">
        <f t="shared" si="12"/>
        <v>3.56E-2</v>
      </c>
      <c r="E22" s="14">
        <f t="shared" si="12"/>
        <v>3.7000000000000002E-3</v>
      </c>
      <c r="F22" s="14">
        <f t="shared" si="13"/>
        <v>1.3171999999999999E-4</v>
      </c>
      <c r="G22" s="14">
        <f t="shared" si="14"/>
        <v>6.5859999999999996E-5</v>
      </c>
      <c r="H22" s="14">
        <v>1.6710000000000001E-5</v>
      </c>
      <c r="I22" s="14">
        <f t="shared" si="11"/>
        <v>253720.01214697849</v>
      </c>
      <c r="J22">
        <f>AVERAGE(I18:I22)</f>
        <v>257971.4546006681</v>
      </c>
      <c r="K22">
        <f>_xlfn.STDEV.P(I18:I22)</f>
        <v>2934.4916539024621</v>
      </c>
    </row>
    <row r="23" spans="1:11">
      <c r="A23">
        <v>1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1.3171999999999999E-4</v>
      </c>
      <c r="H23">
        <v>3.1272999999999997E-5</v>
      </c>
      <c r="I23">
        <f t="shared" si="11"/>
        <v>237420.2854539933</v>
      </c>
    </row>
    <row r="24" spans="1:11">
      <c r="A24">
        <v>1</v>
      </c>
      <c r="B24">
        <v>356</v>
      </c>
      <c r="C24">
        <v>37</v>
      </c>
      <c r="D24">
        <f t="shared" si="12"/>
        <v>3.56E-2</v>
      </c>
      <c r="E24">
        <f t="shared" si="12"/>
        <v>3.7000000000000002E-3</v>
      </c>
      <c r="F24">
        <f t="shared" si="13"/>
        <v>1.3171999999999999E-4</v>
      </c>
      <c r="G24">
        <f t="shared" si="14"/>
        <v>1.3171999999999999E-4</v>
      </c>
      <c r="H24">
        <v>3.1099999999999997E-5</v>
      </c>
      <c r="I24">
        <f t="shared" si="11"/>
        <v>236106.89341026419</v>
      </c>
    </row>
    <row r="25" spans="1:11">
      <c r="A25">
        <v>1</v>
      </c>
      <c r="B25">
        <v>356</v>
      </c>
      <c r="C25">
        <v>37</v>
      </c>
      <c r="D25">
        <f t="shared" si="12"/>
        <v>3.56E-2</v>
      </c>
      <c r="E25">
        <f t="shared" si="12"/>
        <v>3.7000000000000002E-3</v>
      </c>
      <c r="F25">
        <f t="shared" si="13"/>
        <v>1.3171999999999999E-4</v>
      </c>
      <c r="G25">
        <f t="shared" si="14"/>
        <v>1.3171999999999999E-4</v>
      </c>
      <c r="H25">
        <v>3.1189999999999998E-5</v>
      </c>
      <c r="I25">
        <f t="shared" si="11"/>
        <v>236790.16094746432</v>
      </c>
    </row>
    <row r="26" spans="1:11">
      <c r="A26">
        <v>1</v>
      </c>
      <c r="B26">
        <v>356</v>
      </c>
      <c r="C26">
        <v>37</v>
      </c>
      <c r="D26">
        <f t="shared" si="12"/>
        <v>3.56E-2</v>
      </c>
      <c r="E26">
        <f t="shared" si="12"/>
        <v>3.7000000000000002E-3</v>
      </c>
      <c r="F26">
        <f t="shared" si="13"/>
        <v>1.3171999999999999E-4</v>
      </c>
      <c r="G26">
        <f t="shared" si="14"/>
        <v>1.3171999999999999E-4</v>
      </c>
      <c r="H26">
        <v>3.1010000000000003E-5</v>
      </c>
      <c r="I26">
        <f t="shared" si="11"/>
        <v>235423.62587306413</v>
      </c>
    </row>
    <row r="27" spans="1:11">
      <c r="A27" s="14">
        <v>1</v>
      </c>
      <c r="B27" s="14">
        <v>356</v>
      </c>
      <c r="C27" s="14">
        <v>37</v>
      </c>
      <c r="D27" s="14">
        <f t="shared" si="12"/>
        <v>3.56E-2</v>
      </c>
      <c r="E27" s="14">
        <f t="shared" si="12"/>
        <v>3.7000000000000002E-3</v>
      </c>
      <c r="F27" s="14">
        <f t="shared" si="13"/>
        <v>1.3171999999999999E-4</v>
      </c>
      <c r="G27" s="14">
        <f t="shared" si="14"/>
        <v>1.3171999999999999E-4</v>
      </c>
      <c r="H27" s="14">
        <v>3.0920000000000002E-5</v>
      </c>
      <c r="I27" s="14">
        <f t="shared" si="11"/>
        <v>234740.35833586397</v>
      </c>
      <c r="J27">
        <f>AVERAGE(I23:I27)</f>
        <v>236096.26480413001</v>
      </c>
      <c r="K27">
        <f>_xlfn.STDEV.P(I23:I27)</f>
        <v>951.37384750035358</v>
      </c>
    </row>
    <row r="28" spans="1:11">
      <c r="A28">
        <v>1.5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1.9757999999999999E-4</v>
      </c>
      <c r="H28">
        <v>4.0364999999999997E-5</v>
      </c>
      <c r="I28">
        <f t="shared" si="11"/>
        <v>204296.99362283631</v>
      </c>
    </row>
    <row r="29" spans="1:11">
      <c r="A29">
        <v>1.5</v>
      </c>
      <c r="B29">
        <v>356</v>
      </c>
      <c r="C29">
        <v>37</v>
      </c>
      <c r="D29">
        <f t="shared" si="12"/>
        <v>3.56E-2</v>
      </c>
      <c r="E29">
        <f t="shared" si="12"/>
        <v>3.7000000000000002E-3</v>
      </c>
      <c r="F29">
        <f t="shared" si="13"/>
        <v>1.3171999999999999E-4</v>
      </c>
      <c r="G29">
        <f t="shared" si="14"/>
        <v>1.9757999999999999E-4</v>
      </c>
      <c r="H29">
        <v>3.981E-5</v>
      </c>
      <c r="I29">
        <f t="shared" si="11"/>
        <v>201488.00485879139</v>
      </c>
    </row>
    <row r="30" spans="1:11">
      <c r="A30">
        <v>1.5</v>
      </c>
      <c r="B30">
        <v>356</v>
      </c>
      <c r="C30">
        <v>37</v>
      </c>
      <c r="D30">
        <f t="shared" si="12"/>
        <v>3.56E-2</v>
      </c>
      <c r="E30">
        <f t="shared" si="12"/>
        <v>3.7000000000000002E-3</v>
      </c>
      <c r="F30">
        <f t="shared" si="13"/>
        <v>1.3171999999999999E-4</v>
      </c>
      <c r="G30">
        <f t="shared" si="14"/>
        <v>1.9757999999999999E-4</v>
      </c>
      <c r="H30">
        <v>3.9889999999999999E-5</v>
      </c>
      <c r="I30">
        <f t="shared" si="11"/>
        <v>201892.90414009517</v>
      </c>
    </row>
    <row r="31" spans="1:11">
      <c r="A31">
        <v>1.5</v>
      </c>
      <c r="B31">
        <v>356</v>
      </c>
      <c r="C31">
        <v>37</v>
      </c>
      <c r="D31">
        <f t="shared" si="12"/>
        <v>3.56E-2</v>
      </c>
      <c r="E31">
        <f t="shared" si="12"/>
        <v>3.7000000000000002E-3</v>
      </c>
      <c r="F31">
        <f t="shared" si="13"/>
        <v>1.3171999999999999E-4</v>
      </c>
      <c r="G31">
        <f t="shared" si="14"/>
        <v>1.9757999999999999E-4</v>
      </c>
      <c r="H31">
        <v>3.9969999999999998E-5</v>
      </c>
      <c r="I31">
        <f t="shared" si="11"/>
        <v>202297.80342139894</v>
      </c>
    </row>
    <row r="32" spans="1:11">
      <c r="A32" s="14">
        <v>1.5</v>
      </c>
      <c r="B32" s="14">
        <v>356</v>
      </c>
      <c r="C32" s="14">
        <v>37</v>
      </c>
      <c r="D32" s="14">
        <f t="shared" si="12"/>
        <v>3.56E-2</v>
      </c>
      <c r="E32" s="14">
        <f t="shared" si="12"/>
        <v>3.7000000000000002E-3</v>
      </c>
      <c r="F32" s="14">
        <f t="shared" si="13"/>
        <v>1.3171999999999999E-4</v>
      </c>
      <c r="G32" s="14">
        <f t="shared" si="14"/>
        <v>1.9757999999999999E-4</v>
      </c>
      <c r="H32" s="14">
        <v>3.9650000000000002E-5</v>
      </c>
      <c r="I32" s="14">
        <f t="shared" si="11"/>
        <v>200678.20629618387</v>
      </c>
      <c r="J32">
        <f>AVERAGE(I28:I32)</f>
        <v>202130.78246786114</v>
      </c>
      <c r="K32">
        <f>_xlfn.STDEV.P(I28:I32)</f>
        <v>1208.3123317194347</v>
      </c>
    </row>
    <row r="33" spans="1:11">
      <c r="A33">
        <v>2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2.6343999999999998E-4</v>
      </c>
      <c r="H33">
        <v>4.7976000000000003E-5</v>
      </c>
      <c r="I33">
        <f t="shared" si="11"/>
        <v>182113.57424840573</v>
      </c>
    </row>
    <row r="34" spans="1:11">
      <c r="A34">
        <v>2</v>
      </c>
      <c r="B34">
        <v>356</v>
      </c>
      <c r="C34">
        <v>37</v>
      </c>
      <c r="D34">
        <f t="shared" si="12"/>
        <v>3.56E-2</v>
      </c>
      <c r="E34">
        <f t="shared" si="12"/>
        <v>3.7000000000000002E-3</v>
      </c>
      <c r="F34">
        <f t="shared" si="13"/>
        <v>1.3171999999999999E-4</v>
      </c>
      <c r="G34">
        <f t="shared" si="14"/>
        <v>2.6343999999999998E-4</v>
      </c>
      <c r="H34">
        <v>4.7209999999999997E-5</v>
      </c>
      <c r="I34">
        <f t="shared" si="11"/>
        <v>179205.89128454297</v>
      </c>
    </row>
    <row r="35" spans="1:11">
      <c r="A35">
        <v>2</v>
      </c>
      <c r="B35">
        <v>356</v>
      </c>
      <c r="C35">
        <v>37</v>
      </c>
      <c r="D35">
        <f t="shared" si="12"/>
        <v>3.56E-2</v>
      </c>
      <c r="E35">
        <f t="shared" si="12"/>
        <v>3.7000000000000002E-3</v>
      </c>
      <c r="F35">
        <f t="shared" si="13"/>
        <v>1.3171999999999999E-4</v>
      </c>
      <c r="G35">
        <f t="shared" si="14"/>
        <v>2.6343999999999998E-4</v>
      </c>
      <c r="H35">
        <v>4.7429999999999998E-5</v>
      </c>
      <c r="I35">
        <f t="shared" si="11"/>
        <v>180040.99605223202</v>
      </c>
    </row>
    <row r="36" spans="1:11">
      <c r="A36">
        <v>2</v>
      </c>
      <c r="B36">
        <v>356</v>
      </c>
      <c r="C36">
        <v>37</v>
      </c>
      <c r="D36">
        <f t="shared" si="12"/>
        <v>3.56E-2</v>
      </c>
      <c r="E36">
        <f t="shared" si="12"/>
        <v>3.7000000000000002E-3</v>
      </c>
      <c r="F36">
        <f t="shared" si="13"/>
        <v>1.3171999999999999E-4</v>
      </c>
      <c r="G36">
        <f t="shared" si="14"/>
        <v>2.6343999999999998E-4</v>
      </c>
      <c r="H36">
        <v>4.6990000000000002E-5</v>
      </c>
      <c r="I36">
        <f t="shared" si="11"/>
        <v>178370.78651685396</v>
      </c>
    </row>
    <row r="37" spans="1:11">
      <c r="A37" s="14">
        <v>2</v>
      </c>
      <c r="B37" s="14">
        <v>356</v>
      </c>
      <c r="C37" s="14">
        <v>37</v>
      </c>
      <c r="D37" s="14">
        <f t="shared" si="12"/>
        <v>3.56E-2</v>
      </c>
      <c r="E37" s="14">
        <f t="shared" si="12"/>
        <v>3.7000000000000002E-3</v>
      </c>
      <c r="F37" s="14">
        <f t="shared" si="13"/>
        <v>1.3171999999999999E-4</v>
      </c>
      <c r="G37" s="14">
        <f t="shared" si="14"/>
        <v>2.6343999999999998E-4</v>
      </c>
      <c r="H37" s="14">
        <v>4.6879999999999998E-5</v>
      </c>
      <c r="I37" s="14">
        <f t="shared" si="11"/>
        <v>177953.23413300942</v>
      </c>
      <c r="J37">
        <f>AVERAGE(I33:I37)</f>
        <v>179536.89644700882</v>
      </c>
      <c r="K37">
        <f>_xlfn.STDEV.P(I33:I37)</f>
        <v>1474.4997806554284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27F2-DD1D-4474-B1CB-DE9872A8B49A}">
  <dimension ref="A1:Q36"/>
  <sheetViews>
    <sheetView zoomScale="82" zoomScaleNormal="82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3.7852000000000002E-6</v>
      </c>
      <c r="I3" s="2">
        <f t="shared" ref="I3:I7" si="0">(H3/G3)*1000000</f>
        <v>287367.14242332225</v>
      </c>
      <c r="J3" s="8">
        <v>3.5911000000000003E-8</v>
      </c>
      <c r="K3" s="2">
        <f t="shared" ref="K3:K7" si="1">3.3520779*I3*100</f>
        <v>96327704.730337083</v>
      </c>
      <c r="L3" s="7">
        <f t="shared" ref="L3:L7" si="2">I3*(SQRT(F3))</f>
        <v>3298.093551585157</v>
      </c>
      <c r="M3" s="7">
        <f>SQRT(2*1.6*0.0000000000000000001*J3)</f>
        <v>1.071985074522962E-13</v>
      </c>
      <c r="N3" s="3">
        <f t="shared" ref="N3:N7" si="3">L3/M3</f>
        <v>3.0766226414605848E+16</v>
      </c>
      <c r="O3" s="2">
        <f t="shared" ref="O3:O7" si="4">H3/J3</f>
        <v>105.40502909971875</v>
      </c>
      <c r="P3" s="2">
        <f>I3*1240/365</f>
        <v>976260.97699977981</v>
      </c>
      <c r="Q3" s="2">
        <f t="shared" ref="Q3:Q7" si="5">20*LOG10(O3)</f>
        <v>40.4572266498174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4.0386000000000003E-5</v>
      </c>
      <c r="I4" s="2">
        <f t="shared" si="0"/>
        <v>613209.83905253583</v>
      </c>
      <c r="J4" s="8">
        <v>3.5911000000000003E-8</v>
      </c>
      <c r="K4" s="2">
        <f t="shared" si="1"/>
        <v>205552714.95505622</v>
      </c>
      <c r="L4" s="7">
        <f t="shared" si="2"/>
        <v>7037.7684758701344</v>
      </c>
      <c r="M4" s="7">
        <f t="shared" ref="M4:M7" si="9">SQRT(2*1.6*0.0000000000000000001*J4)</f>
        <v>1.071985074522962E-13</v>
      </c>
      <c r="N4" s="3">
        <f t="shared" si="3"/>
        <v>6.5651739405065616E+16</v>
      </c>
      <c r="O4" s="2">
        <f t="shared" si="4"/>
        <v>1124.6136281362255</v>
      </c>
      <c r="P4" s="2">
        <f t="shared" ref="P4:P7" si="10">I4*1240/365</f>
        <v>2083233.4258223134</v>
      </c>
      <c r="Q4" s="2">
        <f t="shared" si="5"/>
        <v>61.020066840243423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7.2750000000000007E-5</v>
      </c>
      <c r="I5" s="2">
        <f t="shared" si="0"/>
        <v>552307.92590343161</v>
      </c>
      <c r="J5" s="8">
        <v>3.5911000000000003E-8</v>
      </c>
      <c r="K5" s="2">
        <f t="shared" si="1"/>
        <v>185137919.24157307</v>
      </c>
      <c r="L5" s="7">
        <f t="shared" si="2"/>
        <v>6338.8012754364418</v>
      </c>
      <c r="M5" s="7">
        <f t="shared" si="9"/>
        <v>1.071985074522962E-13</v>
      </c>
      <c r="N5" s="3">
        <f t="shared" si="3"/>
        <v>5.913143220074436E+16</v>
      </c>
      <c r="O5" s="2">
        <f t="shared" si="4"/>
        <v>2025.8416641140598</v>
      </c>
      <c r="P5" s="2">
        <f t="shared" si="10"/>
        <v>1876333.7756719321</v>
      </c>
      <c r="Q5" s="2">
        <f t="shared" si="5"/>
        <v>66.132109974594528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9.4141999999999994E-5</v>
      </c>
      <c r="I6" s="2">
        <f t="shared" si="0"/>
        <v>476475.3517562506</v>
      </c>
      <c r="J6" s="8">
        <v>3.5911000000000003E-8</v>
      </c>
      <c r="K6" s="2">
        <f t="shared" si="1"/>
        <v>159718249.65168539</v>
      </c>
      <c r="L6" s="7">
        <f t="shared" si="2"/>
        <v>5468.475873284191</v>
      </c>
      <c r="M6" s="7">
        <f t="shared" si="9"/>
        <v>1.071985074522962E-13</v>
      </c>
      <c r="N6" s="3">
        <f t="shared" si="3"/>
        <v>5.1012612052622904E+16</v>
      </c>
      <c r="O6" s="2">
        <f t="shared" si="4"/>
        <v>2621.5365765364368</v>
      </c>
      <c r="P6" s="2">
        <f t="shared" si="10"/>
        <v>1618710.784048632</v>
      </c>
      <c r="Q6" s="2">
        <f t="shared" si="5"/>
        <v>68.371118430215716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1.0444E-4</v>
      </c>
      <c r="I7" s="2">
        <f t="shared" si="0"/>
        <v>396447.00880655937</v>
      </c>
      <c r="J7" s="8">
        <v>3.5911000000000003E-8</v>
      </c>
      <c r="K7" s="2">
        <f t="shared" si="1"/>
        <v>132892125.67415729</v>
      </c>
      <c r="L7" s="7">
        <f t="shared" si="2"/>
        <v>4549.9959120727272</v>
      </c>
      <c r="M7" s="7">
        <f t="shared" si="9"/>
        <v>1.071985074522962E-13</v>
      </c>
      <c r="N7" s="3">
        <f t="shared" si="3"/>
        <v>4.244458267385388E+16</v>
      </c>
      <c r="O7" s="2">
        <f t="shared" si="4"/>
        <v>2908.301077664225</v>
      </c>
      <c r="P7" s="2">
        <f t="shared" si="10"/>
        <v>1346833.6737537908</v>
      </c>
      <c r="Q7" s="2">
        <f t="shared" si="5"/>
        <v>69.27278728445377</v>
      </c>
    </row>
    <row r="11" spans="1:17">
      <c r="A11" s="15" t="s">
        <v>0</v>
      </c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15" t="s">
        <v>18</v>
      </c>
      <c r="H11" s="15" t="s">
        <v>15</v>
      </c>
      <c r="I11" s="15" t="s">
        <v>19</v>
      </c>
      <c r="J11" t="s">
        <v>20</v>
      </c>
      <c r="K11" t="s">
        <v>21</v>
      </c>
    </row>
    <row r="12" spans="1:17">
      <c r="A12">
        <v>0.1</v>
      </c>
      <c r="B12">
        <v>356</v>
      </c>
      <c r="C12">
        <v>37</v>
      </c>
      <c r="D12">
        <f>B12*0.0001</f>
        <v>3.56E-2</v>
      </c>
      <c r="E12">
        <f>C12*0.0001</f>
        <v>3.7000000000000002E-3</v>
      </c>
      <c r="F12">
        <f>D12*E12</f>
        <v>1.3171999999999999E-4</v>
      </c>
      <c r="G12">
        <f>(A12*F12)</f>
        <v>1.3172E-5</v>
      </c>
      <c r="H12">
        <v>3.7852000000000002E-6</v>
      </c>
      <c r="I12">
        <f t="shared" ref="I12:I36" si="11">(H12/G12)*1000000</f>
        <v>287367.14242332225</v>
      </c>
    </row>
    <row r="13" spans="1:17">
      <c r="A13">
        <v>0.1</v>
      </c>
      <c r="B13">
        <v>356</v>
      </c>
      <c r="C13">
        <v>37</v>
      </c>
      <c r="D13">
        <f t="shared" ref="D13:E36" si="12">B13*0.0001</f>
        <v>3.56E-2</v>
      </c>
      <c r="E13">
        <f t="shared" si="12"/>
        <v>3.7000000000000002E-3</v>
      </c>
      <c r="F13">
        <f t="shared" ref="F13:F36" si="13">D13*E13</f>
        <v>1.3171999999999999E-4</v>
      </c>
      <c r="G13">
        <f t="shared" ref="G13:G36" si="14">(A13*F13)</f>
        <v>1.3172E-5</v>
      </c>
      <c r="H13">
        <v>3.4000000000000001E-6</v>
      </c>
      <c r="I13">
        <f t="shared" si="11"/>
        <v>258123.291831157</v>
      </c>
    </row>
    <row r="14" spans="1:17">
      <c r="A14">
        <v>0.1</v>
      </c>
      <c r="B14">
        <v>356</v>
      </c>
      <c r="C14">
        <v>37</v>
      </c>
      <c r="D14">
        <f t="shared" si="12"/>
        <v>3.56E-2</v>
      </c>
      <c r="E14">
        <f t="shared" si="12"/>
        <v>3.7000000000000002E-3</v>
      </c>
      <c r="F14">
        <f t="shared" si="13"/>
        <v>1.3171999999999999E-4</v>
      </c>
      <c r="G14">
        <f t="shared" si="14"/>
        <v>1.3172E-5</v>
      </c>
      <c r="H14">
        <v>3.5899999999999999E-6</v>
      </c>
      <c r="I14">
        <f t="shared" si="11"/>
        <v>272547.82872760401</v>
      </c>
    </row>
    <row r="15" spans="1:17">
      <c r="A15">
        <v>0.1</v>
      </c>
      <c r="B15">
        <v>356</v>
      </c>
      <c r="C15">
        <v>37</v>
      </c>
      <c r="D15">
        <f t="shared" si="12"/>
        <v>3.56E-2</v>
      </c>
      <c r="E15">
        <f t="shared" si="12"/>
        <v>3.7000000000000002E-3</v>
      </c>
      <c r="F15">
        <f t="shared" si="13"/>
        <v>1.3171999999999999E-4</v>
      </c>
      <c r="G15">
        <f t="shared" si="14"/>
        <v>1.3172E-5</v>
      </c>
      <c r="H15">
        <v>3.3100000000000001E-6</v>
      </c>
      <c r="I15">
        <f t="shared" si="11"/>
        <v>251290.6164591558</v>
      </c>
    </row>
    <row r="16" spans="1:17">
      <c r="A16" s="14">
        <v>0.1</v>
      </c>
      <c r="B16" s="14">
        <v>356</v>
      </c>
      <c r="C16" s="14">
        <v>37</v>
      </c>
      <c r="D16" s="14">
        <f t="shared" si="12"/>
        <v>3.56E-2</v>
      </c>
      <c r="E16" s="14">
        <f t="shared" si="12"/>
        <v>3.7000000000000002E-3</v>
      </c>
      <c r="F16" s="14">
        <f t="shared" si="13"/>
        <v>1.3171999999999999E-4</v>
      </c>
      <c r="G16" s="14">
        <f t="shared" si="14"/>
        <v>1.3172E-5</v>
      </c>
      <c r="H16" s="14">
        <v>3.3680000000000002E-6</v>
      </c>
      <c r="I16" s="14">
        <f t="shared" si="11"/>
        <v>255693.89614333436</v>
      </c>
      <c r="J16">
        <f>AVERAGE(I12:I16)</f>
        <v>265004.55511691468</v>
      </c>
      <c r="K16">
        <f>_xlfn.STDEV.P(I12:I16)</f>
        <v>13259.702532420735</v>
      </c>
    </row>
    <row r="17" spans="1:11">
      <c r="A17">
        <v>0.5</v>
      </c>
      <c r="B17">
        <v>356</v>
      </c>
      <c r="C17">
        <v>37</v>
      </c>
      <c r="D17">
        <f t="shared" si="12"/>
        <v>3.56E-2</v>
      </c>
      <c r="E17">
        <f t="shared" si="12"/>
        <v>3.7000000000000002E-3</v>
      </c>
      <c r="F17">
        <f t="shared" si="13"/>
        <v>1.3171999999999999E-4</v>
      </c>
      <c r="G17">
        <f t="shared" si="14"/>
        <v>6.5859999999999996E-5</v>
      </c>
      <c r="H17">
        <v>4.0386000000000003E-5</v>
      </c>
      <c r="I17">
        <f t="shared" si="11"/>
        <v>613209.83905253583</v>
      </c>
    </row>
    <row r="18" spans="1:11">
      <c r="A18">
        <v>0.5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6.5859999999999996E-5</v>
      </c>
      <c r="H18">
        <v>3.9789999999999997E-5</v>
      </c>
      <c r="I18">
        <f t="shared" si="11"/>
        <v>604160.34011539631</v>
      </c>
    </row>
    <row r="19" spans="1:11">
      <c r="A19">
        <v>0.5</v>
      </c>
      <c r="B19">
        <v>356</v>
      </c>
      <c r="C19">
        <v>37</v>
      </c>
      <c r="D19">
        <f t="shared" si="12"/>
        <v>3.56E-2</v>
      </c>
      <c r="E19">
        <f t="shared" si="12"/>
        <v>3.7000000000000002E-3</v>
      </c>
      <c r="F19">
        <f t="shared" si="13"/>
        <v>1.3171999999999999E-4</v>
      </c>
      <c r="G19">
        <f t="shared" si="14"/>
        <v>6.5859999999999996E-5</v>
      </c>
      <c r="H19">
        <v>4.0110000000000001E-5</v>
      </c>
      <c r="I19">
        <f t="shared" si="11"/>
        <v>609019.13149104174</v>
      </c>
    </row>
    <row r="20" spans="1:11">
      <c r="A20">
        <v>0.5</v>
      </c>
      <c r="B20">
        <v>356</v>
      </c>
      <c r="C20">
        <v>37</v>
      </c>
      <c r="D20">
        <f t="shared" si="12"/>
        <v>3.56E-2</v>
      </c>
      <c r="E20">
        <f t="shared" si="12"/>
        <v>3.7000000000000002E-3</v>
      </c>
      <c r="F20">
        <f t="shared" si="13"/>
        <v>1.3171999999999999E-4</v>
      </c>
      <c r="G20">
        <f t="shared" si="14"/>
        <v>6.5859999999999996E-5</v>
      </c>
      <c r="H20">
        <v>4.0006999999999998E-5</v>
      </c>
      <c r="I20">
        <f t="shared" si="11"/>
        <v>607455.20801700582</v>
      </c>
    </row>
    <row r="21" spans="1:11">
      <c r="A21" s="14">
        <v>0.5</v>
      </c>
      <c r="B21" s="14">
        <v>356</v>
      </c>
      <c r="C21" s="14">
        <v>37</v>
      </c>
      <c r="D21" s="14">
        <f t="shared" si="12"/>
        <v>3.56E-2</v>
      </c>
      <c r="E21" s="14">
        <f t="shared" si="12"/>
        <v>3.7000000000000002E-3</v>
      </c>
      <c r="F21" s="14">
        <f t="shared" si="13"/>
        <v>1.3171999999999999E-4</v>
      </c>
      <c r="G21" s="14">
        <f t="shared" si="14"/>
        <v>6.5859999999999996E-5</v>
      </c>
      <c r="H21" s="14">
        <v>3.9900000000000001E-5</v>
      </c>
      <c r="I21" s="14">
        <f t="shared" si="11"/>
        <v>605830.54965077445</v>
      </c>
      <c r="J21">
        <f>AVERAGE(I17:I21)</f>
        <v>607935.01366535085</v>
      </c>
      <c r="K21">
        <f>_xlfn.STDEV.P(I17:I21)</f>
        <v>3095.3590093179537</v>
      </c>
    </row>
    <row r="22" spans="1:11">
      <c r="A22">
        <v>1</v>
      </c>
      <c r="B22">
        <v>356</v>
      </c>
      <c r="C22">
        <v>37</v>
      </c>
      <c r="D22">
        <f t="shared" si="12"/>
        <v>3.56E-2</v>
      </c>
      <c r="E22">
        <f t="shared" si="12"/>
        <v>3.7000000000000002E-3</v>
      </c>
      <c r="F22">
        <f t="shared" si="13"/>
        <v>1.3171999999999999E-4</v>
      </c>
      <c r="G22">
        <f t="shared" si="14"/>
        <v>1.3171999999999999E-4</v>
      </c>
      <c r="H22">
        <v>7.2750000000000007E-5</v>
      </c>
      <c r="I22">
        <f t="shared" si="11"/>
        <v>552307.92590343161</v>
      </c>
    </row>
    <row r="23" spans="1:11">
      <c r="A23">
        <v>1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1.3171999999999999E-4</v>
      </c>
      <c r="H23">
        <v>6.9090000000000004E-5</v>
      </c>
      <c r="I23">
        <f t="shared" si="11"/>
        <v>524521.71272395994</v>
      </c>
    </row>
    <row r="24" spans="1:11">
      <c r="A24">
        <v>1</v>
      </c>
      <c r="B24">
        <v>356</v>
      </c>
      <c r="C24">
        <v>37</v>
      </c>
      <c r="D24">
        <f t="shared" si="12"/>
        <v>3.56E-2</v>
      </c>
      <c r="E24">
        <f t="shared" si="12"/>
        <v>3.7000000000000002E-3</v>
      </c>
      <c r="F24">
        <f t="shared" si="13"/>
        <v>1.3171999999999999E-4</v>
      </c>
      <c r="G24">
        <f t="shared" si="14"/>
        <v>1.3171999999999999E-4</v>
      </c>
      <c r="H24">
        <v>6.9298E-5</v>
      </c>
      <c r="I24">
        <f t="shared" si="11"/>
        <v>526100.81992104463</v>
      </c>
    </row>
    <row r="25" spans="1:11">
      <c r="A25">
        <v>1</v>
      </c>
      <c r="B25">
        <v>356</v>
      </c>
      <c r="C25">
        <v>37</v>
      </c>
      <c r="D25">
        <f t="shared" si="12"/>
        <v>3.56E-2</v>
      </c>
      <c r="E25">
        <f t="shared" si="12"/>
        <v>3.7000000000000002E-3</v>
      </c>
      <c r="F25">
        <f t="shared" si="13"/>
        <v>1.3171999999999999E-4</v>
      </c>
      <c r="G25">
        <f t="shared" si="14"/>
        <v>1.3171999999999999E-4</v>
      </c>
      <c r="H25">
        <v>6.8990000000000002E-5</v>
      </c>
      <c r="I25">
        <f t="shared" si="11"/>
        <v>523762.52657151537</v>
      </c>
    </row>
    <row r="26" spans="1:11">
      <c r="A26" s="14">
        <v>1</v>
      </c>
      <c r="B26" s="14">
        <v>356</v>
      </c>
      <c r="C26" s="14">
        <v>37</v>
      </c>
      <c r="D26" s="14">
        <f t="shared" si="12"/>
        <v>3.56E-2</v>
      </c>
      <c r="E26" s="14">
        <f t="shared" si="12"/>
        <v>3.7000000000000002E-3</v>
      </c>
      <c r="F26" s="14">
        <f t="shared" si="13"/>
        <v>1.3171999999999999E-4</v>
      </c>
      <c r="G26" s="14">
        <f t="shared" si="14"/>
        <v>1.3171999999999999E-4</v>
      </c>
      <c r="H26" s="14">
        <v>6.8789999999999997E-5</v>
      </c>
      <c r="I26" s="14">
        <f t="shared" si="11"/>
        <v>522244.15426662617</v>
      </c>
      <c r="J26">
        <f>AVERAGE(I22:I26)</f>
        <v>529787.42787731555</v>
      </c>
      <c r="K26">
        <f>_xlfn.STDEV.P(I22:I26)</f>
        <v>11328.654625807707</v>
      </c>
    </row>
    <row r="27" spans="1:11">
      <c r="A27">
        <v>1.5</v>
      </c>
      <c r="B27">
        <v>356</v>
      </c>
      <c r="C27">
        <v>37</v>
      </c>
      <c r="D27">
        <f t="shared" si="12"/>
        <v>3.56E-2</v>
      </c>
      <c r="E27">
        <f t="shared" si="12"/>
        <v>3.7000000000000002E-3</v>
      </c>
      <c r="F27">
        <f t="shared" si="13"/>
        <v>1.3171999999999999E-4</v>
      </c>
      <c r="G27">
        <f t="shared" si="14"/>
        <v>1.9757999999999999E-4</v>
      </c>
      <c r="H27">
        <v>9.4141999999999994E-5</v>
      </c>
      <c r="I27">
        <f t="shared" si="11"/>
        <v>476475.3517562506</v>
      </c>
    </row>
    <row r="28" spans="1:11">
      <c r="A28">
        <v>1.5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1.9757999999999999E-4</v>
      </c>
      <c r="H28">
        <v>8.9359999999999998E-5</v>
      </c>
      <c r="I28">
        <f t="shared" si="11"/>
        <v>452272.49721631745</v>
      </c>
    </row>
    <row r="29" spans="1:11">
      <c r="A29">
        <v>1.5</v>
      </c>
      <c r="B29">
        <v>356</v>
      </c>
      <c r="C29">
        <v>37</v>
      </c>
      <c r="D29">
        <f t="shared" si="12"/>
        <v>3.56E-2</v>
      </c>
      <c r="E29">
        <f t="shared" si="12"/>
        <v>3.7000000000000002E-3</v>
      </c>
      <c r="F29">
        <f t="shared" si="13"/>
        <v>1.3171999999999999E-4</v>
      </c>
      <c r="G29">
        <f t="shared" si="14"/>
        <v>1.9757999999999999E-4</v>
      </c>
      <c r="H29">
        <v>8.9279999999999999E-5</v>
      </c>
      <c r="I29">
        <f t="shared" si="11"/>
        <v>451867.59793501371</v>
      </c>
    </row>
    <row r="30" spans="1:11">
      <c r="A30">
        <v>1.5</v>
      </c>
      <c r="B30">
        <v>356</v>
      </c>
      <c r="C30">
        <v>37</v>
      </c>
      <c r="D30">
        <f t="shared" si="12"/>
        <v>3.56E-2</v>
      </c>
      <c r="E30">
        <f t="shared" si="12"/>
        <v>3.7000000000000002E-3</v>
      </c>
      <c r="F30">
        <f t="shared" si="13"/>
        <v>1.3171999999999999E-4</v>
      </c>
      <c r="G30">
        <f t="shared" si="14"/>
        <v>1.9757999999999999E-4</v>
      </c>
      <c r="H30">
        <v>8.92E-5</v>
      </c>
      <c r="I30">
        <f t="shared" si="11"/>
        <v>451462.6986537099</v>
      </c>
    </row>
    <row r="31" spans="1:11">
      <c r="A31" s="14">
        <v>1.5</v>
      </c>
      <c r="B31" s="14">
        <v>356</v>
      </c>
      <c r="C31" s="14">
        <v>37</v>
      </c>
      <c r="D31" s="14">
        <f t="shared" si="12"/>
        <v>3.56E-2</v>
      </c>
      <c r="E31" s="14">
        <f t="shared" si="12"/>
        <v>3.7000000000000002E-3</v>
      </c>
      <c r="F31" s="14">
        <f t="shared" si="13"/>
        <v>1.3171999999999999E-4</v>
      </c>
      <c r="G31" s="14">
        <f t="shared" si="14"/>
        <v>1.9757999999999999E-4</v>
      </c>
      <c r="H31" s="14">
        <v>8.9518999999999995E-5</v>
      </c>
      <c r="I31" s="14">
        <f t="shared" si="11"/>
        <v>453077.23453790869</v>
      </c>
      <c r="J31">
        <f>AVERAGE(I27:I31)</f>
        <v>457031.07601984002</v>
      </c>
      <c r="K31">
        <f>_xlfn.STDEV.P(I27:I31)</f>
        <v>9736.7872117167299</v>
      </c>
    </row>
    <row r="32" spans="1:11">
      <c r="A32">
        <v>2</v>
      </c>
      <c r="B32">
        <v>356</v>
      </c>
      <c r="C32">
        <v>37</v>
      </c>
      <c r="D32">
        <f t="shared" si="12"/>
        <v>3.56E-2</v>
      </c>
      <c r="E32">
        <f t="shared" si="12"/>
        <v>3.7000000000000002E-3</v>
      </c>
      <c r="F32">
        <f t="shared" si="13"/>
        <v>1.3171999999999999E-4</v>
      </c>
      <c r="G32">
        <f t="shared" si="14"/>
        <v>2.6343999999999998E-4</v>
      </c>
      <c r="H32">
        <v>1.0444E-4</v>
      </c>
      <c r="I32">
        <f t="shared" si="11"/>
        <v>396447.00880655937</v>
      </c>
    </row>
    <row r="33" spans="1:11">
      <c r="A33">
        <v>2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2.6343999999999998E-4</v>
      </c>
      <c r="H33">
        <v>9.9980000000000002E-5</v>
      </c>
      <c r="I33">
        <f t="shared" si="11"/>
        <v>379517.15760704532</v>
      </c>
    </row>
    <row r="34" spans="1:11">
      <c r="A34">
        <v>2</v>
      </c>
      <c r="B34">
        <v>356</v>
      </c>
      <c r="C34">
        <v>37</v>
      </c>
      <c r="D34">
        <f t="shared" si="12"/>
        <v>3.56E-2</v>
      </c>
      <c r="E34">
        <f t="shared" si="12"/>
        <v>3.7000000000000002E-3</v>
      </c>
      <c r="F34">
        <f t="shared" si="13"/>
        <v>1.3171999999999999E-4</v>
      </c>
      <c r="G34">
        <f t="shared" si="14"/>
        <v>2.6343999999999998E-4</v>
      </c>
      <c r="H34">
        <v>1.0012E-4</v>
      </c>
      <c r="I34">
        <f t="shared" si="11"/>
        <v>380048.58791375643</v>
      </c>
    </row>
    <row r="35" spans="1:11">
      <c r="A35">
        <v>2</v>
      </c>
      <c r="B35">
        <v>356</v>
      </c>
      <c r="C35">
        <v>37</v>
      </c>
      <c r="D35">
        <f t="shared" si="12"/>
        <v>3.56E-2</v>
      </c>
      <c r="E35">
        <f t="shared" si="12"/>
        <v>3.7000000000000002E-3</v>
      </c>
      <c r="F35">
        <f t="shared" si="13"/>
        <v>1.3171999999999999E-4</v>
      </c>
      <c r="G35">
        <f t="shared" si="14"/>
        <v>2.6343999999999998E-4</v>
      </c>
      <c r="H35">
        <v>1.004E-4</v>
      </c>
      <c r="I35">
        <f t="shared" si="11"/>
        <v>381111.4485271789</v>
      </c>
    </row>
    <row r="36" spans="1:11">
      <c r="A36" s="14">
        <v>2</v>
      </c>
      <c r="B36" s="14">
        <v>356</v>
      </c>
      <c r="C36" s="14">
        <v>37</v>
      </c>
      <c r="D36" s="14">
        <f t="shared" si="12"/>
        <v>3.56E-2</v>
      </c>
      <c r="E36" s="14">
        <f t="shared" si="12"/>
        <v>3.7000000000000002E-3</v>
      </c>
      <c r="F36" s="14">
        <f t="shared" si="13"/>
        <v>1.3171999999999999E-4</v>
      </c>
      <c r="G36" s="14">
        <f t="shared" si="14"/>
        <v>2.6343999999999998E-4</v>
      </c>
      <c r="H36" s="14">
        <v>9.9699999999999998E-5</v>
      </c>
      <c r="I36" s="14">
        <f t="shared" si="11"/>
        <v>378454.29699362285</v>
      </c>
      <c r="J36">
        <f>AVERAGE(I32:I36)</f>
        <v>383115.69996963261</v>
      </c>
      <c r="K36">
        <f>_xlfn.STDEV.P(I32:I36)</f>
        <v>6720.5086169647666</v>
      </c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1290-79C1-48F8-BFF0-1FC19C6445AE}">
  <dimension ref="A1:Q38"/>
  <sheetViews>
    <sheetView zoomScale="71" zoomScaleNormal="71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1.1089E-5</v>
      </c>
      <c r="I3" s="2">
        <f t="shared" ref="I3:I7" si="0">(H3/G3)*1000000</f>
        <v>841861.52444579406</v>
      </c>
      <c r="J3" s="8">
        <v>3.6078000000000001E-8</v>
      </c>
      <c r="K3" s="11">
        <f t="shared" ref="K3:K7" si="1">3.397165917*I3*100</f>
        <v>285994327.76809138</v>
      </c>
      <c r="L3" s="7">
        <f t="shared" ref="L3:L7" si="2">I3*(SQRT(F3))</f>
        <v>9661.9886382563145</v>
      </c>
      <c r="M3" s="10">
        <f t="shared" ref="M3:M7" si="3">SQRT(2*1.602*0.0000000000000000001*J3)</f>
        <v>1.0751460923986098E-13</v>
      </c>
      <c r="N3" s="3">
        <f t="shared" ref="N3:N7" si="4">L3/M3</f>
        <v>8.98667511937916E+16</v>
      </c>
      <c r="O3" s="2">
        <f t="shared" ref="O3:O7" si="5">H3/J3</f>
        <v>307.36182715228119</v>
      </c>
      <c r="P3" s="2">
        <f>I3*1240/365</f>
        <v>2860022.7131857113</v>
      </c>
      <c r="Q3" s="2">
        <f t="shared" ref="Q3:Q7" si="6">20*LOG10(O3)</f>
        <v>49.75299858490434</v>
      </c>
    </row>
    <row r="4" spans="1:17">
      <c r="A4">
        <v>0.5</v>
      </c>
      <c r="B4">
        <v>356</v>
      </c>
      <c r="C4">
        <v>37</v>
      </c>
      <c r="D4" s="6">
        <f t="shared" ref="D4:E7" si="7">B4*0.0001</f>
        <v>3.56E-2</v>
      </c>
      <c r="E4" s="7">
        <f t="shared" si="7"/>
        <v>3.7000000000000002E-3</v>
      </c>
      <c r="F4" s="6">
        <f t="shared" ref="F4:F7" si="8">D4*E4</f>
        <v>1.3171999999999999E-4</v>
      </c>
      <c r="G4" s="6">
        <f t="shared" ref="G4:G7" si="9">(A4*F4)</f>
        <v>6.5859999999999996E-5</v>
      </c>
      <c r="H4" s="8">
        <v>7.7899999999999996E-5</v>
      </c>
      <c r="I4" s="2">
        <f t="shared" si="0"/>
        <v>1182812.0255086548</v>
      </c>
      <c r="J4" s="8">
        <v>3.6078000000000001E-8</v>
      </c>
      <c r="K4" s="11">
        <f t="shared" si="1"/>
        <v>401820869.92757368</v>
      </c>
      <c r="L4" s="7">
        <f t="shared" si="2"/>
        <v>13575.054827670068</v>
      </c>
      <c r="M4" s="10">
        <f t="shared" si="3"/>
        <v>1.0751460923986098E-13</v>
      </c>
      <c r="N4" s="3">
        <f t="shared" si="4"/>
        <v>1.262624207412096E+17</v>
      </c>
      <c r="O4" s="2">
        <f t="shared" si="5"/>
        <v>2159.2105992571651</v>
      </c>
      <c r="P4" s="2">
        <f t="shared" ref="P4:P7" si="10">I4*1240/365</f>
        <v>4018320.3058376214</v>
      </c>
      <c r="Q4" s="2">
        <f t="shared" si="6"/>
        <v>66.685900068868435</v>
      </c>
    </row>
    <row r="5" spans="1:17">
      <c r="A5">
        <v>1</v>
      </c>
      <c r="B5">
        <v>356</v>
      </c>
      <c r="C5">
        <v>37</v>
      </c>
      <c r="D5" s="6">
        <f t="shared" si="7"/>
        <v>3.56E-2</v>
      </c>
      <c r="E5" s="7">
        <f t="shared" si="7"/>
        <v>3.7000000000000002E-3</v>
      </c>
      <c r="F5" s="6">
        <f t="shared" si="8"/>
        <v>1.3171999999999999E-4</v>
      </c>
      <c r="G5" s="6">
        <f t="shared" si="9"/>
        <v>1.3171999999999999E-4</v>
      </c>
      <c r="H5" s="8">
        <v>1.2831E-4</v>
      </c>
      <c r="I5" s="2">
        <f t="shared" si="0"/>
        <v>974111.75220163993</v>
      </c>
      <c r="J5" s="8">
        <v>3.6078000000000001E-8</v>
      </c>
      <c r="K5" s="11">
        <f t="shared" si="1"/>
        <v>330921924.39285612</v>
      </c>
      <c r="L5" s="7">
        <f t="shared" si="2"/>
        <v>11179.815692800683</v>
      </c>
      <c r="M5" s="10">
        <f t="shared" si="3"/>
        <v>1.0751460923986098E-13</v>
      </c>
      <c r="N5" s="3">
        <f t="shared" si="4"/>
        <v>1.0398415407769322E+17</v>
      </c>
      <c r="O5" s="2">
        <f t="shared" si="5"/>
        <v>3556.4610011641444</v>
      </c>
      <c r="P5" s="2">
        <f t="shared" si="10"/>
        <v>3309311.1581644751</v>
      </c>
      <c r="Q5" s="2">
        <f t="shared" si="6"/>
        <v>71.020361014946616</v>
      </c>
    </row>
    <row r="6" spans="1:17">
      <c r="A6">
        <v>1.5</v>
      </c>
      <c r="B6">
        <v>356</v>
      </c>
      <c r="C6">
        <v>37</v>
      </c>
      <c r="D6" s="6">
        <f t="shared" si="7"/>
        <v>3.56E-2</v>
      </c>
      <c r="E6" s="7">
        <f t="shared" si="7"/>
        <v>3.7000000000000002E-3</v>
      </c>
      <c r="F6" s="6">
        <f t="shared" si="8"/>
        <v>1.3171999999999999E-4</v>
      </c>
      <c r="G6" s="6">
        <f t="shared" si="9"/>
        <v>1.9757999999999999E-4</v>
      </c>
      <c r="H6" s="8">
        <v>1.6257000000000001E-4</v>
      </c>
      <c r="I6" s="2">
        <f t="shared" si="0"/>
        <v>822805.95201943524</v>
      </c>
      <c r="J6" s="8">
        <v>3.6078000000000001E-8</v>
      </c>
      <c r="K6" s="11">
        <f t="shared" si="1"/>
        <v>279520833.65051627</v>
      </c>
      <c r="L6" s="7">
        <f t="shared" si="2"/>
        <v>9443.2891028426311</v>
      </c>
      <c r="M6" s="10">
        <f t="shared" si="3"/>
        <v>1.0751460923986098E-13</v>
      </c>
      <c r="N6" s="3">
        <f t="shared" si="4"/>
        <v>8.7832613350014736E+16</v>
      </c>
      <c r="O6" s="2">
        <f t="shared" si="5"/>
        <v>4506.0701812739071</v>
      </c>
      <c r="P6" s="2">
        <f t="shared" si="10"/>
        <v>2795285.973983835</v>
      </c>
      <c r="Q6" s="2">
        <f t="shared" si="6"/>
        <v>73.075959030058215</v>
      </c>
    </row>
    <row r="7" spans="1:17">
      <c r="A7">
        <v>2</v>
      </c>
      <c r="B7">
        <v>356</v>
      </c>
      <c r="C7">
        <v>37</v>
      </c>
      <c r="D7" s="6">
        <f t="shared" si="7"/>
        <v>3.56E-2</v>
      </c>
      <c r="E7" s="7">
        <f t="shared" si="7"/>
        <v>3.7000000000000002E-3</v>
      </c>
      <c r="F7" s="6">
        <f t="shared" si="8"/>
        <v>1.3171999999999999E-4</v>
      </c>
      <c r="G7" s="6">
        <f t="shared" si="9"/>
        <v>2.6343999999999998E-4</v>
      </c>
      <c r="H7" s="8">
        <v>1.8565000000000001E-4</v>
      </c>
      <c r="I7" s="2">
        <f t="shared" si="0"/>
        <v>704714.54600668093</v>
      </c>
      <c r="J7" s="8">
        <v>3.6078000000000001E-8</v>
      </c>
      <c r="K7" s="11">
        <f t="shared" si="1"/>
        <v>239403223.69080251</v>
      </c>
      <c r="L7" s="7">
        <f t="shared" si="2"/>
        <v>8087.9619023008609</v>
      </c>
      <c r="M7" s="10">
        <f t="shared" si="3"/>
        <v>1.0751460923986098E-13</v>
      </c>
      <c r="N7" s="3">
        <f t="shared" si="4"/>
        <v>7.5226631612983184E+16</v>
      </c>
      <c r="O7" s="2">
        <f t="shared" si="5"/>
        <v>5145.7952214646048</v>
      </c>
      <c r="P7" s="2">
        <f t="shared" si="10"/>
        <v>2394098.7316391352</v>
      </c>
      <c r="Q7" s="2">
        <f t="shared" si="6"/>
        <v>74.229049986660698</v>
      </c>
    </row>
    <row r="13" spans="1:17">
      <c r="A13" s="15" t="s">
        <v>0</v>
      </c>
      <c r="B13" s="15" t="s">
        <v>1</v>
      </c>
      <c r="C13" s="15" t="s">
        <v>2</v>
      </c>
      <c r="D13" s="15" t="s">
        <v>3</v>
      </c>
      <c r="E13" s="15" t="s">
        <v>4</v>
      </c>
      <c r="F13" s="15" t="s">
        <v>5</v>
      </c>
      <c r="G13" s="15" t="s">
        <v>18</v>
      </c>
      <c r="H13" s="15" t="s">
        <v>15</v>
      </c>
      <c r="I13" s="15" t="s">
        <v>19</v>
      </c>
      <c r="J13" t="s">
        <v>20</v>
      </c>
      <c r="K13" t="s">
        <v>21</v>
      </c>
    </row>
    <row r="14" spans="1:17">
      <c r="A14">
        <v>0.1</v>
      </c>
      <c r="B14">
        <v>356</v>
      </c>
      <c r="C14">
        <v>37</v>
      </c>
      <c r="D14">
        <f>B14*0.0001</f>
        <v>3.56E-2</v>
      </c>
      <c r="E14">
        <f>C14*0.0001</f>
        <v>3.7000000000000002E-3</v>
      </c>
      <c r="F14">
        <f>D14*E14</f>
        <v>1.3171999999999999E-4</v>
      </c>
      <c r="G14">
        <f t="shared" ref="G14:G38" si="11">(A14*F14)</f>
        <v>1.3172E-5</v>
      </c>
      <c r="H14">
        <v>1.1089E-5</v>
      </c>
      <c r="I14">
        <f t="shared" ref="I14:I38" si="12">(H14/G14)*1000000</f>
        <v>841861.52444579406</v>
      </c>
    </row>
    <row r="15" spans="1:17">
      <c r="A15">
        <v>0.1</v>
      </c>
      <c r="B15">
        <v>356</v>
      </c>
      <c r="C15">
        <v>37</v>
      </c>
      <c r="D15">
        <f t="shared" ref="D15:E38" si="13">B15*0.0001</f>
        <v>3.56E-2</v>
      </c>
      <c r="E15">
        <f t="shared" si="13"/>
        <v>3.7000000000000002E-3</v>
      </c>
      <c r="F15">
        <f t="shared" ref="F15:F38" si="14">D15*E15</f>
        <v>1.3171999999999999E-4</v>
      </c>
      <c r="G15">
        <f t="shared" si="11"/>
        <v>1.3172E-5</v>
      </c>
      <c r="H15">
        <v>1.0349999999999999E-5</v>
      </c>
      <c r="I15">
        <f t="shared" si="12"/>
        <v>785757.6677801396</v>
      </c>
    </row>
    <row r="16" spans="1:17">
      <c r="A16">
        <v>0.1</v>
      </c>
      <c r="B16">
        <v>356</v>
      </c>
      <c r="C16">
        <v>37</v>
      </c>
      <c r="D16">
        <f t="shared" si="13"/>
        <v>3.56E-2</v>
      </c>
      <c r="E16">
        <f t="shared" si="13"/>
        <v>3.7000000000000002E-3</v>
      </c>
      <c r="F16">
        <f t="shared" si="14"/>
        <v>1.3171999999999999E-4</v>
      </c>
      <c r="G16">
        <f t="shared" si="11"/>
        <v>1.3172E-5</v>
      </c>
      <c r="H16">
        <v>1.0859999999999999E-5</v>
      </c>
      <c r="I16">
        <f t="shared" si="12"/>
        <v>824476.16155481315</v>
      </c>
    </row>
    <row r="17" spans="1:11">
      <c r="A17">
        <v>0.1</v>
      </c>
      <c r="B17">
        <v>356</v>
      </c>
      <c r="C17">
        <v>37</v>
      </c>
      <c r="D17">
        <f t="shared" si="13"/>
        <v>3.56E-2</v>
      </c>
      <c r="E17">
        <f t="shared" si="13"/>
        <v>3.7000000000000002E-3</v>
      </c>
      <c r="F17">
        <f t="shared" si="14"/>
        <v>1.3171999999999999E-4</v>
      </c>
      <c r="G17">
        <f t="shared" si="11"/>
        <v>1.3172E-5</v>
      </c>
      <c r="H17">
        <v>1.112E-5</v>
      </c>
      <c r="I17">
        <f t="shared" si="12"/>
        <v>844215.00151837221</v>
      </c>
    </row>
    <row r="18" spans="1:11">
      <c r="A18" s="14">
        <v>0.1</v>
      </c>
      <c r="B18" s="14">
        <v>356</v>
      </c>
      <c r="C18" s="14">
        <v>37</v>
      </c>
      <c r="D18" s="14">
        <f t="shared" si="13"/>
        <v>3.56E-2</v>
      </c>
      <c r="E18" s="14">
        <f t="shared" si="13"/>
        <v>3.7000000000000002E-3</v>
      </c>
      <c r="F18" s="14">
        <f t="shared" si="14"/>
        <v>1.3171999999999999E-4</v>
      </c>
      <c r="G18" s="14">
        <f t="shared" si="11"/>
        <v>1.3172E-5</v>
      </c>
      <c r="H18" s="14">
        <v>1.1379999999999999E-5</v>
      </c>
      <c r="I18" s="14">
        <f t="shared" si="12"/>
        <v>863953.84148193127</v>
      </c>
      <c r="J18">
        <f>AVERAGE(I14:I18)</f>
        <v>832052.83935621008</v>
      </c>
      <c r="K18">
        <f>_xlfn.STDEV.P(I14:I18)</f>
        <v>26315.209997393558</v>
      </c>
    </row>
    <row r="19" spans="1:11">
      <c r="A19">
        <v>0.5</v>
      </c>
      <c r="B19">
        <v>356</v>
      </c>
      <c r="C19">
        <v>37</v>
      </c>
      <c r="D19">
        <f t="shared" si="13"/>
        <v>3.56E-2</v>
      </c>
      <c r="E19">
        <f t="shared" si="13"/>
        <v>3.7000000000000002E-3</v>
      </c>
      <c r="F19">
        <f t="shared" si="14"/>
        <v>1.3171999999999999E-4</v>
      </c>
      <c r="G19">
        <f t="shared" si="11"/>
        <v>6.5859999999999996E-5</v>
      </c>
      <c r="H19">
        <v>7.7899999999999996E-5</v>
      </c>
      <c r="I19">
        <f t="shared" si="12"/>
        <v>1182812.0255086548</v>
      </c>
    </row>
    <row r="20" spans="1:11">
      <c r="A20">
        <v>0.5</v>
      </c>
      <c r="B20">
        <v>356</v>
      </c>
      <c r="C20">
        <v>37</v>
      </c>
      <c r="D20">
        <f t="shared" si="13"/>
        <v>3.56E-2</v>
      </c>
      <c r="E20">
        <f t="shared" si="13"/>
        <v>3.7000000000000002E-3</v>
      </c>
      <c r="F20">
        <f t="shared" si="14"/>
        <v>1.3171999999999999E-4</v>
      </c>
      <c r="G20">
        <f t="shared" si="11"/>
        <v>6.5859999999999996E-5</v>
      </c>
      <c r="H20">
        <v>7.4419999999999996E-5</v>
      </c>
      <c r="I20">
        <f t="shared" si="12"/>
        <v>1129972.6692985119</v>
      </c>
    </row>
    <row r="21" spans="1:11">
      <c r="A21">
        <v>0.5</v>
      </c>
      <c r="B21">
        <v>356</v>
      </c>
      <c r="C21">
        <v>37</v>
      </c>
      <c r="D21">
        <f t="shared" si="13"/>
        <v>3.56E-2</v>
      </c>
      <c r="E21">
        <f t="shared" si="13"/>
        <v>3.7000000000000002E-3</v>
      </c>
      <c r="F21">
        <f t="shared" si="14"/>
        <v>1.3171999999999999E-4</v>
      </c>
      <c r="G21">
        <f t="shared" si="11"/>
        <v>6.5859999999999996E-5</v>
      </c>
      <c r="H21">
        <v>7.4850000000000003E-5</v>
      </c>
      <c r="I21">
        <f t="shared" si="12"/>
        <v>1136501.6702095354</v>
      </c>
    </row>
    <row r="22" spans="1:11">
      <c r="A22">
        <v>0.5</v>
      </c>
      <c r="B22">
        <v>356</v>
      </c>
      <c r="C22">
        <v>37</v>
      </c>
      <c r="D22">
        <f t="shared" si="13"/>
        <v>3.56E-2</v>
      </c>
      <c r="E22">
        <f t="shared" si="13"/>
        <v>3.7000000000000002E-3</v>
      </c>
      <c r="F22">
        <f t="shared" si="14"/>
        <v>1.3171999999999999E-4</v>
      </c>
      <c r="G22">
        <f t="shared" si="11"/>
        <v>6.5859999999999996E-5</v>
      </c>
      <c r="H22">
        <v>7.4629999999999995E-5</v>
      </c>
      <c r="I22">
        <f t="shared" si="12"/>
        <v>1133161.2511387791</v>
      </c>
    </row>
    <row r="23" spans="1:11">
      <c r="A23" s="14">
        <v>0.5</v>
      </c>
      <c r="B23" s="14">
        <v>356</v>
      </c>
      <c r="C23" s="14">
        <v>37</v>
      </c>
      <c r="D23" s="14">
        <f t="shared" si="13"/>
        <v>3.56E-2</v>
      </c>
      <c r="E23" s="14">
        <f t="shared" si="13"/>
        <v>3.7000000000000002E-3</v>
      </c>
      <c r="F23" s="14">
        <f t="shared" si="14"/>
        <v>1.3171999999999999E-4</v>
      </c>
      <c r="G23" s="14">
        <f t="shared" si="11"/>
        <v>6.5859999999999996E-5</v>
      </c>
      <c r="H23" s="14">
        <v>7.4410000000000001E-5</v>
      </c>
      <c r="I23" s="14">
        <f t="shared" si="12"/>
        <v>1129820.8320680233</v>
      </c>
      <c r="J23">
        <f>AVERAGE(I19:I23)</f>
        <v>1142453.6896447008</v>
      </c>
      <c r="K23">
        <f>_xlfn.STDEV.P(I19:I23)</f>
        <v>20327.007560805578</v>
      </c>
    </row>
    <row r="24" spans="1:11">
      <c r="A24">
        <v>1</v>
      </c>
      <c r="B24">
        <v>356</v>
      </c>
      <c r="C24">
        <v>37</v>
      </c>
      <c r="D24">
        <f t="shared" si="13"/>
        <v>3.56E-2</v>
      </c>
      <c r="E24">
        <f t="shared" si="13"/>
        <v>3.7000000000000002E-3</v>
      </c>
      <c r="F24">
        <f t="shared" si="14"/>
        <v>1.3171999999999999E-4</v>
      </c>
      <c r="G24">
        <f t="shared" si="11"/>
        <v>1.3171999999999999E-4</v>
      </c>
      <c r="H24">
        <v>1.2831E-4</v>
      </c>
      <c r="I24">
        <f t="shared" si="12"/>
        <v>974111.75220163993</v>
      </c>
    </row>
    <row r="25" spans="1:11">
      <c r="A25">
        <v>1</v>
      </c>
      <c r="B25">
        <v>356</v>
      </c>
      <c r="C25">
        <v>37</v>
      </c>
      <c r="D25">
        <f t="shared" si="13"/>
        <v>3.56E-2</v>
      </c>
      <c r="E25">
        <f t="shared" si="13"/>
        <v>3.7000000000000002E-3</v>
      </c>
      <c r="F25">
        <f t="shared" si="14"/>
        <v>1.3171999999999999E-4</v>
      </c>
      <c r="G25">
        <f t="shared" si="11"/>
        <v>1.3171999999999999E-4</v>
      </c>
      <c r="H25">
        <v>1.2413999999999999E-4</v>
      </c>
      <c r="I25">
        <f t="shared" si="12"/>
        <v>942453.68964470085</v>
      </c>
    </row>
    <row r="26" spans="1:11">
      <c r="A26">
        <v>1</v>
      </c>
      <c r="B26">
        <v>356</v>
      </c>
      <c r="C26">
        <v>37</v>
      </c>
      <c r="D26">
        <f t="shared" si="13"/>
        <v>3.56E-2</v>
      </c>
      <c r="E26">
        <f t="shared" si="13"/>
        <v>3.7000000000000002E-3</v>
      </c>
      <c r="F26">
        <f t="shared" si="14"/>
        <v>1.3171999999999999E-4</v>
      </c>
      <c r="G26">
        <f t="shared" si="11"/>
        <v>1.3171999999999999E-4</v>
      </c>
      <c r="H26">
        <v>1.2427E-4</v>
      </c>
      <c r="I26">
        <f t="shared" si="12"/>
        <v>943440.63164287899</v>
      </c>
    </row>
    <row r="27" spans="1:11">
      <c r="A27">
        <v>1</v>
      </c>
      <c r="B27">
        <v>356</v>
      </c>
      <c r="C27">
        <v>37</v>
      </c>
      <c r="D27">
        <f t="shared" si="13"/>
        <v>3.56E-2</v>
      </c>
      <c r="E27">
        <f t="shared" si="13"/>
        <v>3.7000000000000002E-3</v>
      </c>
      <c r="F27">
        <f t="shared" si="14"/>
        <v>1.3171999999999999E-4</v>
      </c>
      <c r="G27">
        <f t="shared" si="11"/>
        <v>1.3171999999999999E-4</v>
      </c>
      <c r="H27">
        <v>1.2439999999999999E-4</v>
      </c>
      <c r="I27">
        <f t="shared" si="12"/>
        <v>944427.57364105678</v>
      </c>
    </row>
    <row r="28" spans="1:11">
      <c r="A28" s="14">
        <v>1</v>
      </c>
      <c r="B28" s="14">
        <v>356</v>
      </c>
      <c r="C28" s="14">
        <v>37</v>
      </c>
      <c r="D28" s="14">
        <f t="shared" si="13"/>
        <v>3.56E-2</v>
      </c>
      <c r="E28" s="14">
        <f t="shared" si="13"/>
        <v>3.7000000000000002E-3</v>
      </c>
      <c r="F28" s="14">
        <f t="shared" si="14"/>
        <v>1.3171999999999999E-4</v>
      </c>
      <c r="G28" s="14">
        <f t="shared" si="11"/>
        <v>1.3171999999999999E-4</v>
      </c>
      <c r="H28" s="14">
        <v>1.2389000000000001E-4</v>
      </c>
      <c r="I28" s="14">
        <f t="shared" si="12"/>
        <v>940555.7242635896</v>
      </c>
      <c r="J28">
        <f>AVERAGE(I24:I28)</f>
        <v>948997.8742787732</v>
      </c>
      <c r="K28">
        <f>_xlfn.STDEV.P(I24:I28)</f>
        <v>12621.994353996977</v>
      </c>
    </row>
    <row r="29" spans="1:11">
      <c r="A29">
        <v>1.5</v>
      </c>
      <c r="B29">
        <v>356</v>
      </c>
      <c r="C29">
        <v>37</v>
      </c>
      <c r="D29">
        <f t="shared" si="13"/>
        <v>3.56E-2</v>
      </c>
      <c r="E29">
        <f t="shared" si="13"/>
        <v>3.7000000000000002E-3</v>
      </c>
      <c r="F29">
        <f t="shared" si="14"/>
        <v>1.3171999999999999E-4</v>
      </c>
      <c r="G29">
        <f t="shared" si="11"/>
        <v>1.9757999999999999E-4</v>
      </c>
      <c r="H29">
        <v>1.6257000000000001E-4</v>
      </c>
      <c r="I29">
        <f t="shared" si="12"/>
        <v>822805.95201943524</v>
      </c>
    </row>
    <row r="30" spans="1:11">
      <c r="A30">
        <v>1.5</v>
      </c>
      <c r="B30">
        <v>356</v>
      </c>
      <c r="C30">
        <v>37</v>
      </c>
      <c r="D30">
        <f t="shared" si="13"/>
        <v>3.56E-2</v>
      </c>
      <c r="E30">
        <f t="shared" si="13"/>
        <v>3.7000000000000002E-3</v>
      </c>
      <c r="F30">
        <f t="shared" si="14"/>
        <v>1.3171999999999999E-4</v>
      </c>
      <c r="G30">
        <f t="shared" si="11"/>
        <v>1.9757999999999999E-4</v>
      </c>
      <c r="H30">
        <v>1.5781000000000001E-4</v>
      </c>
      <c r="I30">
        <f t="shared" si="12"/>
        <v>798714.44478186057</v>
      </c>
    </row>
    <row r="31" spans="1:11">
      <c r="A31">
        <v>1.5</v>
      </c>
      <c r="B31">
        <v>356</v>
      </c>
      <c r="C31">
        <v>37</v>
      </c>
      <c r="D31">
        <f t="shared" si="13"/>
        <v>3.56E-2</v>
      </c>
      <c r="E31">
        <f t="shared" si="13"/>
        <v>3.7000000000000002E-3</v>
      </c>
      <c r="F31">
        <f t="shared" si="14"/>
        <v>1.3171999999999999E-4</v>
      </c>
      <c r="G31">
        <f t="shared" si="11"/>
        <v>1.9757999999999999E-4</v>
      </c>
      <c r="H31">
        <v>1.5804999999999999E-4</v>
      </c>
      <c r="I31">
        <f t="shared" si="12"/>
        <v>799929.14262577181</v>
      </c>
    </row>
    <row r="32" spans="1:11">
      <c r="A32">
        <v>1.5</v>
      </c>
      <c r="B32">
        <v>356</v>
      </c>
      <c r="C32">
        <v>37</v>
      </c>
      <c r="D32">
        <f t="shared" si="13"/>
        <v>3.56E-2</v>
      </c>
      <c r="E32">
        <f t="shared" si="13"/>
        <v>3.7000000000000002E-3</v>
      </c>
      <c r="F32">
        <f t="shared" si="14"/>
        <v>1.3171999999999999E-4</v>
      </c>
      <c r="G32">
        <f t="shared" si="11"/>
        <v>1.9757999999999999E-4</v>
      </c>
      <c r="H32">
        <v>1.5794999999999999E-4</v>
      </c>
      <c r="I32">
        <f t="shared" si="12"/>
        <v>799423.0185241421</v>
      </c>
    </row>
    <row r="33" spans="1:11">
      <c r="A33" s="14">
        <v>1.5</v>
      </c>
      <c r="B33" s="14">
        <v>356</v>
      </c>
      <c r="C33" s="14">
        <v>37</v>
      </c>
      <c r="D33" s="14">
        <f t="shared" si="13"/>
        <v>3.56E-2</v>
      </c>
      <c r="E33" s="14">
        <f t="shared" si="13"/>
        <v>3.7000000000000002E-3</v>
      </c>
      <c r="F33" s="14">
        <f t="shared" si="14"/>
        <v>1.3171999999999999E-4</v>
      </c>
      <c r="G33" s="14">
        <f t="shared" si="11"/>
        <v>1.9757999999999999E-4</v>
      </c>
      <c r="H33" s="14">
        <v>1.5731E-4</v>
      </c>
      <c r="I33" s="14">
        <f t="shared" si="12"/>
        <v>796183.82427371189</v>
      </c>
      <c r="J33">
        <f>AVERAGE(I29:I33)</f>
        <v>803411.27644498437</v>
      </c>
      <c r="K33">
        <f>_xlfn.STDEV.P(I29:I33)</f>
        <v>9782.4454036403349</v>
      </c>
    </row>
    <row r="34" spans="1:11">
      <c r="A34">
        <v>2</v>
      </c>
      <c r="B34">
        <v>356</v>
      </c>
      <c r="C34">
        <v>37</v>
      </c>
      <c r="D34">
        <f t="shared" si="13"/>
        <v>3.56E-2</v>
      </c>
      <c r="E34">
        <f t="shared" si="13"/>
        <v>3.7000000000000002E-3</v>
      </c>
      <c r="F34">
        <f t="shared" si="14"/>
        <v>1.3171999999999999E-4</v>
      </c>
      <c r="G34">
        <f t="shared" si="11"/>
        <v>2.6343999999999998E-4</v>
      </c>
      <c r="H34">
        <v>1.8565000000000001E-4</v>
      </c>
      <c r="I34">
        <f t="shared" si="12"/>
        <v>704714.54600668093</v>
      </c>
    </row>
    <row r="35" spans="1:11">
      <c r="A35">
        <v>2</v>
      </c>
      <c r="B35">
        <v>356</v>
      </c>
      <c r="C35">
        <v>37</v>
      </c>
      <c r="D35">
        <f t="shared" si="13"/>
        <v>3.56E-2</v>
      </c>
      <c r="E35">
        <f t="shared" si="13"/>
        <v>3.7000000000000002E-3</v>
      </c>
      <c r="F35">
        <f t="shared" si="14"/>
        <v>1.3171999999999999E-4</v>
      </c>
      <c r="G35">
        <f t="shared" si="11"/>
        <v>2.6343999999999998E-4</v>
      </c>
      <c r="H35">
        <v>1.8159E-4</v>
      </c>
      <c r="I35">
        <f t="shared" si="12"/>
        <v>689303.06711205596</v>
      </c>
    </row>
    <row r="36" spans="1:11">
      <c r="A36">
        <v>2</v>
      </c>
      <c r="B36">
        <v>356</v>
      </c>
      <c r="C36">
        <v>37</v>
      </c>
      <c r="D36">
        <f t="shared" si="13"/>
        <v>3.56E-2</v>
      </c>
      <c r="E36">
        <f t="shared" si="13"/>
        <v>3.7000000000000002E-3</v>
      </c>
      <c r="F36">
        <f t="shared" si="14"/>
        <v>1.3171999999999999E-4</v>
      </c>
      <c r="G36">
        <f t="shared" si="11"/>
        <v>2.6343999999999998E-4</v>
      </c>
      <c r="H36">
        <v>1.8186E-4</v>
      </c>
      <c r="I36">
        <f t="shared" si="12"/>
        <v>690327.96841785603</v>
      </c>
    </row>
    <row r="37" spans="1:11">
      <c r="A37">
        <v>2</v>
      </c>
      <c r="B37">
        <v>356</v>
      </c>
      <c r="C37">
        <v>37</v>
      </c>
      <c r="D37">
        <f t="shared" si="13"/>
        <v>3.56E-2</v>
      </c>
      <c r="E37">
        <f t="shared" si="13"/>
        <v>3.7000000000000002E-3</v>
      </c>
      <c r="F37">
        <f t="shared" si="14"/>
        <v>1.3171999999999999E-4</v>
      </c>
      <c r="G37">
        <f t="shared" si="11"/>
        <v>2.6343999999999998E-4</v>
      </c>
      <c r="H37">
        <v>1.8200000000000001E-4</v>
      </c>
      <c r="I37">
        <f t="shared" si="12"/>
        <v>690859.39872456738</v>
      </c>
    </row>
    <row r="38" spans="1:11">
      <c r="A38" s="14">
        <v>2</v>
      </c>
      <c r="B38" s="14">
        <v>356</v>
      </c>
      <c r="C38" s="14">
        <v>37</v>
      </c>
      <c r="D38" s="14">
        <f t="shared" si="13"/>
        <v>3.56E-2</v>
      </c>
      <c r="E38" s="14">
        <f t="shared" si="13"/>
        <v>3.7000000000000002E-3</v>
      </c>
      <c r="F38" s="14">
        <f t="shared" si="14"/>
        <v>1.3171999999999999E-4</v>
      </c>
      <c r="G38" s="14">
        <f t="shared" si="11"/>
        <v>2.6343999999999998E-4</v>
      </c>
      <c r="H38" s="14">
        <v>1.8212999999999999E-4</v>
      </c>
      <c r="I38" s="14">
        <f t="shared" si="12"/>
        <v>691352.86972365633</v>
      </c>
      <c r="J38">
        <f>AVERAGE(I34:I38)</f>
        <v>693311.56999696326</v>
      </c>
      <c r="K38">
        <f>_xlfn.STDEV.P(I34:I38)</f>
        <v>5741.907110867859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2BA93-31A7-41BD-A96C-EFD39234DFF2}">
  <dimension ref="A1:Q36"/>
  <sheetViews>
    <sheetView tabSelected="1" zoomScale="66" zoomScaleNormal="66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1.10937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1.7368E-5</v>
      </c>
      <c r="I3" s="2">
        <f t="shared" ref="I3:I7" si="0">(H3/G3)*1000000</f>
        <v>1318554.5095657457</v>
      </c>
      <c r="J3" s="8">
        <v>3.6078000000000001E-8</v>
      </c>
      <c r="K3" s="9">
        <f t="shared" ref="K3:K7" si="1">3.397165917*I3*100</f>
        <v>447934843.9603402</v>
      </c>
      <c r="L3" s="7">
        <f t="shared" ref="L3:L7" si="2">I3*(SQRT(F3))</f>
        <v>15132.962275158778</v>
      </c>
      <c r="M3" s="7">
        <f>SQRT(2*1.6*0.0000000000000000001*J3)</f>
        <v>1.0744747554037741E-13</v>
      </c>
      <c r="N3" s="3">
        <f t="shared" ref="N3:N7" si="3">L3/M3</f>
        <v>1.40840556737622E+17</v>
      </c>
      <c r="O3" s="2">
        <f t="shared" ref="O3:O7" si="4">H3/J3</f>
        <v>481.40140806031377</v>
      </c>
      <c r="P3" s="2">
        <f>I3*1240/365</f>
        <v>4479472.8544151355</v>
      </c>
      <c r="Q3" s="2">
        <f t="shared" ref="Q3:Q7" si="5">20*LOG10(O3)</f>
        <v>53.650147124344414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1.189E-4</v>
      </c>
      <c r="I4" s="2">
        <f t="shared" si="0"/>
        <v>1805344.6705132099</v>
      </c>
      <c r="J4" s="8">
        <v>3.6078000000000001E-8</v>
      </c>
      <c r="K4" s="9">
        <f t="shared" si="1"/>
        <v>613305538.31050718</v>
      </c>
      <c r="L4" s="7">
        <f t="shared" si="2"/>
        <v>20719.820526443789</v>
      </c>
      <c r="M4" s="7">
        <f t="shared" ref="M4:M7" si="9">SQRT(2*1.6*0.0000000000000000001*J4)</f>
        <v>1.0744747554037741E-13</v>
      </c>
      <c r="N4" s="3">
        <f t="shared" si="3"/>
        <v>1.9283673648207344E+17</v>
      </c>
      <c r="O4" s="2">
        <f t="shared" si="4"/>
        <v>3295.6372304451465</v>
      </c>
      <c r="P4" s="2">
        <f t="shared" ref="P4:P7" si="10">I4*1240/365</f>
        <v>6133225.7299626861</v>
      </c>
      <c r="Q4" s="2">
        <f t="shared" si="5"/>
        <v>70.358788007790977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1.9851999999999999E-4</v>
      </c>
      <c r="I5" s="2">
        <f t="shared" si="0"/>
        <v>1507136.349832979</v>
      </c>
      <c r="J5" s="8">
        <v>3.6078000000000001E-8</v>
      </c>
      <c r="K5" s="9">
        <f t="shared" si="1"/>
        <v>511999223.9924385</v>
      </c>
      <c r="L5" s="7">
        <f t="shared" si="2"/>
        <v>17297.303494153155</v>
      </c>
      <c r="M5" s="7">
        <f t="shared" si="9"/>
        <v>1.0744747554037741E-13</v>
      </c>
      <c r="N5" s="3">
        <f t="shared" si="3"/>
        <v>1.6098380540967709E+17</v>
      </c>
      <c r="O5" s="2">
        <f t="shared" si="4"/>
        <v>5502.5223127667823</v>
      </c>
      <c r="P5" s="2">
        <f t="shared" si="10"/>
        <v>5120134.4487476544</v>
      </c>
      <c r="Q5" s="2">
        <f t="shared" si="5"/>
        <v>74.811236245922856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2.5318999999999998E-4</v>
      </c>
      <c r="I6" s="2">
        <f t="shared" si="0"/>
        <v>1281455.612916287</v>
      </c>
      <c r="J6" s="8">
        <v>3.6078000000000001E-8</v>
      </c>
      <c r="K6" s="9">
        <f t="shared" si="1"/>
        <v>435331733.23475552</v>
      </c>
      <c r="L6" s="7">
        <f t="shared" si="2"/>
        <v>14707.180709532668</v>
      </c>
      <c r="M6" s="7">
        <f t="shared" si="9"/>
        <v>1.0744747554037741E-13</v>
      </c>
      <c r="N6" s="3">
        <f t="shared" si="3"/>
        <v>1.3687786181636155E+17</v>
      </c>
      <c r="O6" s="2">
        <f t="shared" si="4"/>
        <v>7017.8502134264645</v>
      </c>
      <c r="P6" s="2">
        <f t="shared" si="10"/>
        <v>4353438.2466197154</v>
      </c>
      <c r="Q6" s="2">
        <f t="shared" si="5"/>
        <v>76.924081890934673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2.9E-4</v>
      </c>
      <c r="I7" s="2">
        <f t="shared" si="0"/>
        <v>1100819.9210446402</v>
      </c>
      <c r="J7" s="8">
        <v>3.6078000000000001E-8</v>
      </c>
      <c r="K7" s="9">
        <f t="shared" si="1"/>
        <v>373966791.65274829</v>
      </c>
      <c r="L7" s="7">
        <f t="shared" si="2"/>
        <v>12634.036906368165</v>
      </c>
      <c r="M7" s="7">
        <f t="shared" si="9"/>
        <v>1.0744747554037741E-13</v>
      </c>
      <c r="N7" s="3">
        <f t="shared" si="3"/>
        <v>1.1758337590370331E+17</v>
      </c>
      <c r="O7" s="2">
        <f t="shared" si="4"/>
        <v>8038.1395864515771</v>
      </c>
      <c r="P7" s="2">
        <f t="shared" si="10"/>
        <v>3739771.7865626132</v>
      </c>
      <c r="Q7" s="2">
        <f t="shared" si="5"/>
        <v>78.103110873396261</v>
      </c>
    </row>
    <row r="11" spans="1:17">
      <c r="A11" s="15" t="s">
        <v>0</v>
      </c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15" t="s">
        <v>18</v>
      </c>
      <c r="H11" s="15" t="s">
        <v>15</v>
      </c>
      <c r="I11" s="15" t="s">
        <v>19</v>
      </c>
      <c r="J11" t="s">
        <v>20</v>
      </c>
      <c r="K11" t="s">
        <v>21</v>
      </c>
    </row>
    <row r="12" spans="1:17">
      <c r="A12">
        <v>0.1</v>
      </c>
      <c r="B12">
        <v>356</v>
      </c>
      <c r="C12">
        <v>37</v>
      </c>
      <c r="D12">
        <f>B12*0.0001</f>
        <v>3.56E-2</v>
      </c>
      <c r="E12">
        <f>C12*0.0001</f>
        <v>3.7000000000000002E-3</v>
      </c>
      <c r="F12">
        <f>D12*E12</f>
        <v>1.3171999999999999E-4</v>
      </c>
      <c r="G12">
        <f t="shared" ref="G12:G36" si="11">(A12*F12)</f>
        <v>1.3172E-5</v>
      </c>
      <c r="H12">
        <v>1.7368E-5</v>
      </c>
      <c r="I12">
        <f t="shared" ref="I12:I36" si="12">(H12/G12)*1000000</f>
        <v>1318554.5095657457</v>
      </c>
    </row>
    <row r="13" spans="1:17">
      <c r="A13">
        <v>0.1</v>
      </c>
      <c r="B13">
        <v>356</v>
      </c>
      <c r="C13">
        <v>37</v>
      </c>
      <c r="D13">
        <f t="shared" ref="D13:E36" si="13">B13*0.0001</f>
        <v>3.56E-2</v>
      </c>
      <c r="E13">
        <f t="shared" si="13"/>
        <v>3.7000000000000002E-3</v>
      </c>
      <c r="F13">
        <f t="shared" ref="F13:F36" si="14">D13*E13</f>
        <v>1.3171999999999999E-4</v>
      </c>
      <c r="G13">
        <f t="shared" si="11"/>
        <v>1.3172E-5</v>
      </c>
      <c r="H13">
        <v>1.6949999999999999E-5</v>
      </c>
      <c r="I13">
        <f t="shared" si="12"/>
        <v>1286820.528393562</v>
      </c>
    </row>
    <row r="14" spans="1:17">
      <c r="A14">
        <v>0.1</v>
      </c>
      <c r="B14">
        <v>356</v>
      </c>
      <c r="C14">
        <v>37</v>
      </c>
      <c r="D14">
        <f t="shared" si="13"/>
        <v>3.56E-2</v>
      </c>
      <c r="E14">
        <f t="shared" si="13"/>
        <v>3.7000000000000002E-3</v>
      </c>
      <c r="F14">
        <f t="shared" si="14"/>
        <v>1.3171999999999999E-4</v>
      </c>
      <c r="G14">
        <f t="shared" si="11"/>
        <v>1.3172E-5</v>
      </c>
      <c r="H14">
        <v>1.721E-5</v>
      </c>
      <c r="I14">
        <f t="shared" si="12"/>
        <v>1306559.368357121</v>
      </c>
    </row>
    <row r="15" spans="1:17">
      <c r="A15">
        <v>0.1</v>
      </c>
      <c r="B15">
        <v>356</v>
      </c>
      <c r="C15">
        <v>37</v>
      </c>
      <c r="D15">
        <f t="shared" si="13"/>
        <v>3.56E-2</v>
      </c>
      <c r="E15">
        <f t="shared" si="13"/>
        <v>3.7000000000000002E-3</v>
      </c>
      <c r="F15">
        <f t="shared" si="14"/>
        <v>1.3171999999999999E-4</v>
      </c>
      <c r="G15">
        <f t="shared" si="11"/>
        <v>1.3172E-5</v>
      </c>
      <c r="H15">
        <v>1.7459999999999999E-5</v>
      </c>
      <c r="I15">
        <f t="shared" si="12"/>
        <v>1325539.0221682354</v>
      </c>
    </row>
    <row r="16" spans="1:17">
      <c r="A16" s="14">
        <v>0.1</v>
      </c>
      <c r="B16" s="14">
        <v>356</v>
      </c>
      <c r="C16" s="14">
        <v>37</v>
      </c>
      <c r="D16" s="14">
        <f t="shared" si="13"/>
        <v>3.56E-2</v>
      </c>
      <c r="E16" s="14">
        <f t="shared" si="13"/>
        <v>3.7000000000000002E-3</v>
      </c>
      <c r="F16" s="14">
        <f t="shared" si="14"/>
        <v>1.3171999999999999E-4</v>
      </c>
      <c r="G16" s="14">
        <f t="shared" si="11"/>
        <v>1.3172E-5</v>
      </c>
      <c r="H16" s="14">
        <v>1.6181E-5</v>
      </c>
      <c r="I16" s="14">
        <f t="shared" si="12"/>
        <v>1228439.1132705738</v>
      </c>
      <c r="J16">
        <f>AVERAGE(I12:I16)</f>
        <v>1293182.5083510473</v>
      </c>
      <c r="K16">
        <f>_xlfn.STDEV.P(I12:I16)</f>
        <v>34933.665170400782</v>
      </c>
    </row>
    <row r="17" spans="1:11">
      <c r="A17">
        <v>0.5</v>
      </c>
      <c r="B17">
        <v>356</v>
      </c>
      <c r="C17">
        <v>37</v>
      </c>
      <c r="D17">
        <f t="shared" si="13"/>
        <v>3.56E-2</v>
      </c>
      <c r="E17">
        <f t="shared" si="13"/>
        <v>3.7000000000000002E-3</v>
      </c>
      <c r="F17">
        <f t="shared" si="14"/>
        <v>1.3171999999999999E-4</v>
      </c>
      <c r="G17">
        <f t="shared" si="11"/>
        <v>6.5859999999999996E-5</v>
      </c>
      <c r="H17">
        <v>1.189E-4</v>
      </c>
      <c r="I17">
        <f t="shared" si="12"/>
        <v>1805344.6705132099</v>
      </c>
    </row>
    <row r="18" spans="1:11">
      <c r="A18">
        <v>0.5</v>
      </c>
      <c r="B18">
        <v>356</v>
      </c>
      <c r="C18">
        <v>37</v>
      </c>
      <c r="D18">
        <f t="shared" si="13"/>
        <v>3.56E-2</v>
      </c>
      <c r="E18">
        <f t="shared" si="13"/>
        <v>3.7000000000000002E-3</v>
      </c>
      <c r="F18">
        <f t="shared" si="14"/>
        <v>1.3171999999999999E-4</v>
      </c>
      <c r="G18">
        <f t="shared" si="11"/>
        <v>6.5859999999999996E-5</v>
      </c>
      <c r="H18">
        <v>1.1574E-4</v>
      </c>
      <c r="I18">
        <f t="shared" si="12"/>
        <v>1757364.1056787125</v>
      </c>
    </row>
    <row r="19" spans="1:11">
      <c r="A19">
        <v>0.5</v>
      </c>
      <c r="B19">
        <v>356</v>
      </c>
      <c r="C19">
        <v>37</v>
      </c>
      <c r="D19">
        <f t="shared" si="13"/>
        <v>3.56E-2</v>
      </c>
      <c r="E19">
        <f t="shared" si="13"/>
        <v>3.7000000000000002E-3</v>
      </c>
      <c r="F19">
        <f t="shared" si="14"/>
        <v>1.3171999999999999E-4</v>
      </c>
      <c r="G19">
        <f t="shared" si="11"/>
        <v>6.5859999999999996E-5</v>
      </c>
      <c r="H19">
        <v>1.1629999999999999E-4</v>
      </c>
      <c r="I19">
        <f t="shared" si="12"/>
        <v>1765866.9905860918</v>
      </c>
    </row>
    <row r="20" spans="1:11">
      <c r="A20">
        <v>0.5</v>
      </c>
      <c r="B20">
        <v>356</v>
      </c>
      <c r="C20">
        <v>37</v>
      </c>
      <c r="D20">
        <f t="shared" si="13"/>
        <v>3.56E-2</v>
      </c>
      <c r="E20">
        <f t="shared" si="13"/>
        <v>3.7000000000000002E-3</v>
      </c>
      <c r="F20">
        <f t="shared" si="14"/>
        <v>1.3171999999999999E-4</v>
      </c>
      <c r="G20">
        <f t="shared" si="11"/>
        <v>6.5859999999999996E-5</v>
      </c>
      <c r="H20">
        <v>1.16208E-4</v>
      </c>
      <c r="I20">
        <f t="shared" si="12"/>
        <v>1764470.0880655937</v>
      </c>
    </row>
    <row r="21" spans="1:11">
      <c r="A21" s="14">
        <v>0.5</v>
      </c>
      <c r="B21" s="14">
        <v>356</v>
      </c>
      <c r="C21" s="14">
        <v>37</v>
      </c>
      <c r="D21" s="14">
        <f t="shared" si="13"/>
        <v>3.56E-2</v>
      </c>
      <c r="E21" s="14">
        <f t="shared" si="13"/>
        <v>3.7000000000000002E-3</v>
      </c>
      <c r="F21" s="14">
        <f t="shared" si="14"/>
        <v>1.3171999999999999E-4</v>
      </c>
      <c r="G21" s="14">
        <f t="shared" si="11"/>
        <v>6.5859999999999996E-5</v>
      </c>
      <c r="H21" s="14">
        <v>1.1585E-4</v>
      </c>
      <c r="I21" s="14">
        <f t="shared" si="12"/>
        <v>1759034.3152140905</v>
      </c>
      <c r="J21">
        <f>AVERAGE(I17:I21)</f>
        <v>1770416.0340115398</v>
      </c>
      <c r="K21">
        <f>_xlfn.STDEV.P(I17:I21)</f>
        <v>17753.614128587986</v>
      </c>
    </row>
    <row r="22" spans="1:11">
      <c r="A22">
        <v>1</v>
      </c>
      <c r="B22">
        <v>356</v>
      </c>
      <c r="C22">
        <v>37</v>
      </c>
      <c r="D22">
        <f t="shared" si="13"/>
        <v>3.56E-2</v>
      </c>
      <c r="E22">
        <f t="shared" si="13"/>
        <v>3.7000000000000002E-3</v>
      </c>
      <c r="F22">
        <f t="shared" si="14"/>
        <v>1.3171999999999999E-4</v>
      </c>
      <c r="G22">
        <f t="shared" si="11"/>
        <v>1.3171999999999999E-4</v>
      </c>
      <c r="H22">
        <v>1.9851999999999999E-4</v>
      </c>
      <c r="I22">
        <f t="shared" si="12"/>
        <v>1507136.349832979</v>
      </c>
    </row>
    <row r="23" spans="1:11">
      <c r="A23">
        <v>1</v>
      </c>
      <c r="B23">
        <v>356</v>
      </c>
      <c r="C23">
        <v>37</v>
      </c>
      <c r="D23">
        <f t="shared" si="13"/>
        <v>3.56E-2</v>
      </c>
      <c r="E23">
        <f t="shared" si="13"/>
        <v>3.7000000000000002E-3</v>
      </c>
      <c r="F23">
        <f t="shared" si="14"/>
        <v>1.3171999999999999E-4</v>
      </c>
      <c r="G23">
        <f t="shared" si="11"/>
        <v>1.3171999999999999E-4</v>
      </c>
      <c r="H23">
        <v>1.9437999999999999E-4</v>
      </c>
      <c r="I23">
        <f t="shared" si="12"/>
        <v>1475706.0431217735</v>
      </c>
    </row>
    <row r="24" spans="1:11">
      <c r="A24">
        <v>1</v>
      </c>
      <c r="B24">
        <v>356</v>
      </c>
      <c r="C24">
        <v>37</v>
      </c>
      <c r="D24">
        <f t="shared" si="13"/>
        <v>3.56E-2</v>
      </c>
      <c r="E24">
        <f t="shared" si="13"/>
        <v>3.7000000000000002E-3</v>
      </c>
      <c r="F24">
        <f t="shared" si="14"/>
        <v>1.3171999999999999E-4</v>
      </c>
      <c r="G24">
        <f t="shared" si="11"/>
        <v>1.3171999999999999E-4</v>
      </c>
      <c r="H24">
        <v>1.9512199999999999E-4</v>
      </c>
      <c r="I24">
        <f t="shared" si="12"/>
        <v>1481339.2043729124</v>
      </c>
    </row>
    <row r="25" spans="1:11">
      <c r="A25">
        <v>1</v>
      </c>
      <c r="B25">
        <v>356</v>
      </c>
      <c r="C25">
        <v>37</v>
      </c>
      <c r="D25">
        <f t="shared" si="13"/>
        <v>3.56E-2</v>
      </c>
      <c r="E25">
        <f t="shared" si="13"/>
        <v>3.7000000000000002E-3</v>
      </c>
      <c r="F25">
        <f t="shared" si="14"/>
        <v>1.3171999999999999E-4</v>
      </c>
      <c r="G25">
        <f t="shared" si="11"/>
        <v>1.3171999999999999E-4</v>
      </c>
      <c r="H25">
        <v>1.9458E-4</v>
      </c>
      <c r="I25">
        <f t="shared" si="12"/>
        <v>1477224.4154266627</v>
      </c>
    </row>
    <row r="26" spans="1:11">
      <c r="A26" s="14">
        <v>1</v>
      </c>
      <c r="B26" s="14">
        <v>356</v>
      </c>
      <c r="C26" s="14">
        <v>37</v>
      </c>
      <c r="D26" s="14">
        <f t="shared" si="13"/>
        <v>3.56E-2</v>
      </c>
      <c r="E26" s="14">
        <f t="shared" si="13"/>
        <v>3.7000000000000002E-3</v>
      </c>
      <c r="F26" s="14">
        <f t="shared" si="14"/>
        <v>1.3171999999999999E-4</v>
      </c>
      <c r="G26" s="14">
        <f t="shared" si="11"/>
        <v>1.3171999999999999E-4</v>
      </c>
      <c r="H26" s="14">
        <v>1.9460699999999999E-4</v>
      </c>
      <c r="I26" s="14">
        <f t="shared" si="12"/>
        <v>1477429.3956878227</v>
      </c>
      <c r="J26">
        <f>AVERAGE(I22:I26)</f>
        <v>1483767.0816884302</v>
      </c>
      <c r="K26">
        <f>_xlfn.STDEV.P(I22:I26)</f>
        <v>11831.909146873335</v>
      </c>
    </row>
    <row r="27" spans="1:11">
      <c r="A27">
        <v>1.5</v>
      </c>
      <c r="B27">
        <v>356</v>
      </c>
      <c r="C27">
        <v>37</v>
      </c>
      <c r="D27">
        <f t="shared" si="13"/>
        <v>3.56E-2</v>
      </c>
      <c r="E27">
        <f t="shared" si="13"/>
        <v>3.7000000000000002E-3</v>
      </c>
      <c r="F27">
        <f t="shared" si="14"/>
        <v>1.3171999999999999E-4</v>
      </c>
      <c r="G27">
        <f t="shared" si="11"/>
        <v>1.9757999999999999E-4</v>
      </c>
      <c r="H27">
        <v>2.5318999999999998E-4</v>
      </c>
      <c r="I27">
        <f t="shared" si="12"/>
        <v>1281455.612916287</v>
      </c>
    </row>
    <row r="28" spans="1:11">
      <c r="A28">
        <v>1.5</v>
      </c>
      <c r="B28">
        <v>356</v>
      </c>
      <c r="C28">
        <v>37</v>
      </c>
      <c r="D28">
        <f t="shared" si="13"/>
        <v>3.56E-2</v>
      </c>
      <c r="E28">
        <f t="shared" si="13"/>
        <v>3.7000000000000002E-3</v>
      </c>
      <c r="F28">
        <f t="shared" si="14"/>
        <v>1.3171999999999999E-4</v>
      </c>
      <c r="G28">
        <f t="shared" si="11"/>
        <v>1.9757999999999999E-4</v>
      </c>
      <c r="H28">
        <v>2.4908999999999999E-4</v>
      </c>
      <c r="I28">
        <f t="shared" si="12"/>
        <v>1260704.5247494685</v>
      </c>
    </row>
    <row r="29" spans="1:11">
      <c r="A29">
        <v>1.5</v>
      </c>
      <c r="B29">
        <v>356</v>
      </c>
      <c r="C29">
        <v>37</v>
      </c>
      <c r="D29">
        <f t="shared" si="13"/>
        <v>3.56E-2</v>
      </c>
      <c r="E29">
        <f t="shared" si="13"/>
        <v>3.7000000000000002E-3</v>
      </c>
      <c r="F29">
        <f t="shared" si="14"/>
        <v>1.3171999999999999E-4</v>
      </c>
      <c r="G29">
        <f t="shared" si="11"/>
        <v>1.9757999999999999E-4</v>
      </c>
      <c r="H29">
        <v>2.4897999999999999E-4</v>
      </c>
      <c r="I29">
        <f t="shared" si="12"/>
        <v>1260147.788237676</v>
      </c>
    </row>
    <row r="30" spans="1:11">
      <c r="A30">
        <v>1.5</v>
      </c>
      <c r="B30">
        <v>356</v>
      </c>
      <c r="C30">
        <v>37</v>
      </c>
      <c r="D30">
        <f t="shared" si="13"/>
        <v>3.56E-2</v>
      </c>
      <c r="E30">
        <f t="shared" si="13"/>
        <v>3.7000000000000002E-3</v>
      </c>
      <c r="F30">
        <f t="shared" si="14"/>
        <v>1.3171999999999999E-4</v>
      </c>
      <c r="G30">
        <f t="shared" si="11"/>
        <v>1.9757999999999999E-4</v>
      </c>
      <c r="H30">
        <v>2.4876999999999999E-4</v>
      </c>
      <c r="I30">
        <f t="shared" si="12"/>
        <v>1259084.9276242536</v>
      </c>
    </row>
    <row r="31" spans="1:11">
      <c r="A31" s="14">
        <v>1.5</v>
      </c>
      <c r="B31" s="14">
        <v>356</v>
      </c>
      <c r="C31" s="14">
        <v>37</v>
      </c>
      <c r="D31" s="14">
        <f t="shared" si="13"/>
        <v>3.56E-2</v>
      </c>
      <c r="E31" s="14">
        <f t="shared" si="13"/>
        <v>3.7000000000000002E-3</v>
      </c>
      <c r="F31" s="14">
        <f t="shared" si="14"/>
        <v>1.3171999999999999E-4</v>
      </c>
      <c r="G31" s="14">
        <f t="shared" si="11"/>
        <v>1.9757999999999999E-4</v>
      </c>
      <c r="H31" s="14">
        <v>2.4908999999999999E-4</v>
      </c>
      <c r="I31" s="14">
        <f t="shared" si="12"/>
        <v>1260704.5247494685</v>
      </c>
      <c r="J31">
        <f>AVERAGE(I27:I31)</f>
        <v>1264419.4756554309</v>
      </c>
      <c r="K31">
        <f>_xlfn.STDEV.P(I27:I31)</f>
        <v>8538.5761029587975</v>
      </c>
    </row>
    <row r="32" spans="1:11">
      <c r="A32">
        <v>2</v>
      </c>
      <c r="B32">
        <v>356</v>
      </c>
      <c r="C32">
        <v>37</v>
      </c>
      <c r="D32">
        <f t="shared" si="13"/>
        <v>3.56E-2</v>
      </c>
      <c r="E32">
        <f t="shared" si="13"/>
        <v>3.7000000000000002E-3</v>
      </c>
      <c r="F32">
        <f t="shared" si="14"/>
        <v>1.3171999999999999E-4</v>
      </c>
      <c r="G32">
        <f t="shared" si="11"/>
        <v>2.6343999999999998E-4</v>
      </c>
      <c r="H32">
        <v>2.9E-4</v>
      </c>
      <c r="I32">
        <f t="shared" si="12"/>
        <v>1100819.9210446402</v>
      </c>
    </row>
    <row r="33" spans="1:11">
      <c r="A33">
        <v>2</v>
      </c>
      <c r="B33">
        <v>356</v>
      </c>
      <c r="C33">
        <v>37</v>
      </c>
      <c r="D33">
        <f t="shared" si="13"/>
        <v>3.56E-2</v>
      </c>
      <c r="E33">
        <f t="shared" si="13"/>
        <v>3.7000000000000002E-3</v>
      </c>
      <c r="F33">
        <f t="shared" si="14"/>
        <v>1.3171999999999999E-4</v>
      </c>
      <c r="G33">
        <f t="shared" si="11"/>
        <v>2.6343999999999998E-4</v>
      </c>
      <c r="H33">
        <v>2.8655999999999999E-4</v>
      </c>
      <c r="I33">
        <f t="shared" si="12"/>
        <v>1087761.9192225933</v>
      </c>
    </row>
    <row r="34" spans="1:11">
      <c r="A34">
        <v>2</v>
      </c>
      <c r="B34">
        <v>356</v>
      </c>
      <c r="C34">
        <v>37</v>
      </c>
      <c r="D34">
        <f t="shared" si="13"/>
        <v>3.56E-2</v>
      </c>
      <c r="E34">
        <f t="shared" si="13"/>
        <v>3.7000000000000002E-3</v>
      </c>
      <c r="F34">
        <f t="shared" si="14"/>
        <v>1.3171999999999999E-4</v>
      </c>
      <c r="G34">
        <f t="shared" si="11"/>
        <v>2.6343999999999998E-4</v>
      </c>
      <c r="H34">
        <v>2.9013999999999998E-4</v>
      </c>
      <c r="I34">
        <f t="shared" si="12"/>
        <v>1101351.3513513512</v>
      </c>
    </row>
    <row r="35" spans="1:11">
      <c r="A35">
        <v>2</v>
      </c>
      <c r="B35">
        <v>356</v>
      </c>
      <c r="C35">
        <v>37</v>
      </c>
      <c r="D35">
        <f t="shared" si="13"/>
        <v>3.56E-2</v>
      </c>
      <c r="E35">
        <f t="shared" si="13"/>
        <v>3.7000000000000002E-3</v>
      </c>
      <c r="F35">
        <f t="shared" si="14"/>
        <v>1.3171999999999999E-4</v>
      </c>
      <c r="G35">
        <f t="shared" si="11"/>
        <v>2.6343999999999998E-4</v>
      </c>
      <c r="H35">
        <v>2.8895E-4</v>
      </c>
      <c r="I35">
        <f t="shared" si="12"/>
        <v>1096834.1937443062</v>
      </c>
    </row>
    <row r="36" spans="1:11">
      <c r="A36" s="14">
        <v>2</v>
      </c>
      <c r="B36" s="14">
        <v>356</v>
      </c>
      <c r="C36" s="14">
        <v>37</v>
      </c>
      <c r="D36" s="14">
        <f t="shared" si="13"/>
        <v>3.56E-2</v>
      </c>
      <c r="E36" s="14">
        <f t="shared" si="13"/>
        <v>3.7000000000000002E-3</v>
      </c>
      <c r="F36" s="14">
        <f t="shared" si="14"/>
        <v>1.3171999999999999E-4</v>
      </c>
      <c r="G36" s="14">
        <f t="shared" si="11"/>
        <v>2.6343999999999998E-4</v>
      </c>
      <c r="H36" s="14">
        <v>2.8536000000000002E-4</v>
      </c>
      <c r="I36" s="14">
        <f t="shared" si="12"/>
        <v>1083206.8023079259</v>
      </c>
      <c r="J36">
        <f>AVERAGE(I32:I36)</f>
        <v>1093994.8375341636</v>
      </c>
      <c r="K36">
        <f>_xlfn.STDEV.P(I32:I36)</f>
        <v>7266.2642241633694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2025-02-11T16:18:05Z</dcterms:modified>
  <cp:category/>
  <cp:contentStatus/>
</cp:coreProperties>
</file>