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64F63E82-0C60-40BD-9458-13193202808F}" xr6:coauthVersionLast="47" xr6:coauthVersionMax="47" xr10:uidLastSave="{00000000-0000-0000-0000-000000000000}"/>
  <bookViews>
    <workbookView xWindow="1848" yWindow="1848" windowWidth="17280" windowHeight="8964" tabRatio="599" xr2:uid="{00000000-000D-0000-FFFF-FFFF00000000}"/>
  </bookViews>
  <sheets>
    <sheet name="1" sheetId="6" r:id="rId1"/>
    <sheet name="2" sheetId="7" r:id="rId2"/>
    <sheet name="3" sheetId="8" r:id="rId3"/>
    <sheet name="4" sheetId="9" r:id="rId4"/>
    <sheet name="5" sheetId="10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0" l="1"/>
  <c r="D36" i="10"/>
  <c r="E35" i="10"/>
  <c r="D35" i="10"/>
  <c r="E34" i="10"/>
  <c r="F34" i="10" s="1"/>
  <c r="G34" i="10" s="1"/>
  <c r="I34" i="10" s="1"/>
  <c r="D34" i="10"/>
  <c r="E33" i="10"/>
  <c r="D33" i="10"/>
  <c r="F33" i="10" s="1"/>
  <c r="G33" i="10" s="1"/>
  <c r="I33" i="10" s="1"/>
  <c r="E32" i="10"/>
  <c r="D32" i="10"/>
  <c r="F32" i="10" s="1"/>
  <c r="G32" i="10" s="1"/>
  <c r="I32" i="10" s="1"/>
  <c r="E31" i="10"/>
  <c r="F31" i="10" s="1"/>
  <c r="G31" i="10" s="1"/>
  <c r="I31" i="10" s="1"/>
  <c r="D31" i="10"/>
  <c r="E30" i="10"/>
  <c r="D30" i="10"/>
  <c r="F30" i="10" s="1"/>
  <c r="G30" i="10" s="1"/>
  <c r="I30" i="10" s="1"/>
  <c r="E29" i="10"/>
  <c r="D29" i="10"/>
  <c r="E28" i="10"/>
  <c r="F28" i="10" s="1"/>
  <c r="G28" i="10" s="1"/>
  <c r="I28" i="10" s="1"/>
  <c r="D28" i="10"/>
  <c r="E27" i="10"/>
  <c r="D27" i="10"/>
  <c r="E26" i="10"/>
  <c r="D26" i="10"/>
  <c r="F26" i="10" s="1"/>
  <c r="G26" i="10" s="1"/>
  <c r="I26" i="10" s="1"/>
  <c r="F25" i="10"/>
  <c r="G25" i="10" s="1"/>
  <c r="I25" i="10" s="1"/>
  <c r="E25" i="10"/>
  <c r="D25" i="10"/>
  <c r="E24" i="10"/>
  <c r="D24" i="10"/>
  <c r="F24" i="10" s="1"/>
  <c r="G24" i="10" s="1"/>
  <c r="I24" i="10" s="1"/>
  <c r="E23" i="10"/>
  <c r="D23" i="10"/>
  <c r="E22" i="10"/>
  <c r="D22" i="10"/>
  <c r="E21" i="10"/>
  <c r="D21" i="10"/>
  <c r="F21" i="10" s="1"/>
  <c r="G21" i="10" s="1"/>
  <c r="I21" i="10" s="1"/>
  <c r="E20" i="10"/>
  <c r="D20" i="10"/>
  <c r="F20" i="10" s="1"/>
  <c r="G20" i="10" s="1"/>
  <c r="I20" i="10" s="1"/>
  <c r="E19" i="10"/>
  <c r="F19" i="10" s="1"/>
  <c r="G19" i="10" s="1"/>
  <c r="I19" i="10" s="1"/>
  <c r="D19" i="10"/>
  <c r="E18" i="10"/>
  <c r="D18" i="10"/>
  <c r="E17" i="10"/>
  <c r="D17" i="10"/>
  <c r="E16" i="10"/>
  <c r="D16" i="10"/>
  <c r="E15" i="10"/>
  <c r="D15" i="10"/>
  <c r="E14" i="10"/>
  <c r="D14" i="10"/>
  <c r="E13" i="10"/>
  <c r="D13" i="10"/>
  <c r="F13" i="10" s="1"/>
  <c r="G13" i="10" s="1"/>
  <c r="I13" i="10" s="1"/>
  <c r="E12" i="10"/>
  <c r="D12" i="10"/>
  <c r="F12" i="10" s="1"/>
  <c r="G12" i="10" s="1"/>
  <c r="I12" i="10" s="1"/>
  <c r="E39" i="9"/>
  <c r="D39" i="9"/>
  <c r="F39" i="9" s="1"/>
  <c r="G39" i="9" s="1"/>
  <c r="I39" i="9" s="1"/>
  <c r="E38" i="9"/>
  <c r="D38" i="9"/>
  <c r="F38" i="9" s="1"/>
  <c r="G38" i="9" s="1"/>
  <c r="I38" i="9" s="1"/>
  <c r="E37" i="9"/>
  <c r="F37" i="9" s="1"/>
  <c r="G37" i="9" s="1"/>
  <c r="I37" i="9" s="1"/>
  <c r="D37" i="9"/>
  <c r="F36" i="9"/>
  <c r="G36" i="9" s="1"/>
  <c r="I36" i="9" s="1"/>
  <c r="E36" i="9"/>
  <c r="D36" i="9"/>
  <c r="E35" i="9"/>
  <c r="D35" i="9"/>
  <c r="F34" i="9"/>
  <c r="G34" i="9" s="1"/>
  <c r="I34" i="9" s="1"/>
  <c r="E34" i="9"/>
  <c r="D34" i="9"/>
  <c r="E33" i="9"/>
  <c r="D33" i="9"/>
  <c r="F33" i="9" s="1"/>
  <c r="G33" i="9" s="1"/>
  <c r="I33" i="9" s="1"/>
  <c r="E32" i="9"/>
  <c r="D32" i="9"/>
  <c r="F32" i="9" s="1"/>
  <c r="G32" i="9" s="1"/>
  <c r="I32" i="9" s="1"/>
  <c r="E31" i="9"/>
  <c r="F31" i="9" s="1"/>
  <c r="G31" i="9" s="1"/>
  <c r="I31" i="9" s="1"/>
  <c r="D31" i="9"/>
  <c r="F30" i="9"/>
  <c r="G30" i="9" s="1"/>
  <c r="I30" i="9" s="1"/>
  <c r="E30" i="9"/>
  <c r="D30" i="9"/>
  <c r="E29" i="9"/>
  <c r="D29" i="9"/>
  <c r="F29" i="9" s="1"/>
  <c r="G29" i="9" s="1"/>
  <c r="I29" i="9" s="1"/>
  <c r="F28" i="9"/>
  <c r="G28" i="9" s="1"/>
  <c r="I28" i="9" s="1"/>
  <c r="E28" i="9"/>
  <c r="D28" i="9"/>
  <c r="E27" i="9"/>
  <c r="D27" i="9"/>
  <c r="F27" i="9" s="1"/>
  <c r="G27" i="9" s="1"/>
  <c r="I27" i="9" s="1"/>
  <c r="E26" i="9"/>
  <c r="D26" i="9"/>
  <c r="F26" i="9" s="1"/>
  <c r="G26" i="9" s="1"/>
  <c r="I26" i="9" s="1"/>
  <c r="E25" i="9"/>
  <c r="F25" i="9" s="1"/>
  <c r="G25" i="9" s="1"/>
  <c r="I25" i="9" s="1"/>
  <c r="D25" i="9"/>
  <c r="E24" i="9"/>
  <c r="D24" i="9"/>
  <c r="E23" i="9"/>
  <c r="D23" i="9"/>
  <c r="E22" i="9"/>
  <c r="F22" i="9" s="1"/>
  <c r="G22" i="9" s="1"/>
  <c r="I22" i="9" s="1"/>
  <c r="D22" i="9"/>
  <c r="E21" i="9"/>
  <c r="D21" i="9"/>
  <c r="E20" i="9"/>
  <c r="D20" i="9"/>
  <c r="E19" i="9"/>
  <c r="D19" i="9"/>
  <c r="F19" i="9" s="1"/>
  <c r="G19" i="9" s="1"/>
  <c r="I19" i="9" s="1"/>
  <c r="E18" i="9"/>
  <c r="D18" i="9"/>
  <c r="E17" i="9"/>
  <c r="D17" i="9"/>
  <c r="E16" i="9"/>
  <c r="D16" i="9"/>
  <c r="F16" i="9" s="1"/>
  <c r="G16" i="9" s="1"/>
  <c r="I16" i="9" s="1"/>
  <c r="E15" i="9"/>
  <c r="D15" i="9"/>
  <c r="E35" i="8"/>
  <c r="D35" i="8"/>
  <c r="F35" i="8" s="1"/>
  <c r="G35" i="8" s="1"/>
  <c r="I35" i="8" s="1"/>
  <c r="E34" i="8"/>
  <c r="D34" i="8"/>
  <c r="F34" i="8" s="1"/>
  <c r="G34" i="8" s="1"/>
  <c r="I34" i="8" s="1"/>
  <c r="E33" i="8"/>
  <c r="D33" i="8"/>
  <c r="E32" i="8"/>
  <c r="D32" i="8"/>
  <c r="E31" i="8"/>
  <c r="D31" i="8"/>
  <c r="F31" i="8" s="1"/>
  <c r="G31" i="8" s="1"/>
  <c r="I31" i="8" s="1"/>
  <c r="E30" i="8"/>
  <c r="D30" i="8"/>
  <c r="F30" i="8" s="1"/>
  <c r="G30" i="8" s="1"/>
  <c r="I30" i="8" s="1"/>
  <c r="E29" i="8"/>
  <c r="D29" i="8"/>
  <c r="F29" i="8" s="1"/>
  <c r="G29" i="8" s="1"/>
  <c r="I29" i="8" s="1"/>
  <c r="E28" i="8"/>
  <c r="D28" i="8"/>
  <c r="E27" i="8"/>
  <c r="F27" i="8" s="1"/>
  <c r="G27" i="8" s="1"/>
  <c r="I27" i="8" s="1"/>
  <c r="D27" i="8"/>
  <c r="E26" i="8"/>
  <c r="D26" i="8"/>
  <c r="F26" i="8" s="1"/>
  <c r="G26" i="8" s="1"/>
  <c r="I26" i="8" s="1"/>
  <c r="E25" i="8"/>
  <c r="D25" i="8"/>
  <c r="F25" i="8" s="1"/>
  <c r="G25" i="8" s="1"/>
  <c r="I25" i="8" s="1"/>
  <c r="E24" i="8"/>
  <c r="D24" i="8"/>
  <c r="F24" i="8" s="1"/>
  <c r="G24" i="8" s="1"/>
  <c r="I24" i="8" s="1"/>
  <c r="E23" i="8"/>
  <c r="D23" i="8"/>
  <c r="F23" i="8" s="1"/>
  <c r="G23" i="8" s="1"/>
  <c r="I23" i="8" s="1"/>
  <c r="E22" i="8"/>
  <c r="D22" i="8"/>
  <c r="E21" i="8"/>
  <c r="F21" i="8" s="1"/>
  <c r="G21" i="8" s="1"/>
  <c r="I21" i="8" s="1"/>
  <c r="D21" i="8"/>
  <c r="E20" i="8"/>
  <c r="D20" i="8"/>
  <c r="F20" i="8" s="1"/>
  <c r="G20" i="8" s="1"/>
  <c r="I20" i="8" s="1"/>
  <c r="E19" i="8"/>
  <c r="D19" i="8"/>
  <c r="F19" i="8" s="1"/>
  <c r="G19" i="8" s="1"/>
  <c r="I19" i="8" s="1"/>
  <c r="E18" i="8"/>
  <c r="D18" i="8"/>
  <c r="F18" i="8" s="1"/>
  <c r="G18" i="8" s="1"/>
  <c r="I18" i="8" s="1"/>
  <c r="E17" i="8"/>
  <c r="D17" i="8"/>
  <c r="F17" i="8" s="1"/>
  <c r="G17" i="8" s="1"/>
  <c r="I17" i="8" s="1"/>
  <c r="E16" i="8"/>
  <c r="D16" i="8"/>
  <c r="F16" i="8" s="1"/>
  <c r="G16" i="8" s="1"/>
  <c r="I16" i="8" s="1"/>
  <c r="E15" i="8"/>
  <c r="D15" i="8"/>
  <c r="F15" i="8" s="1"/>
  <c r="G15" i="8" s="1"/>
  <c r="I15" i="8" s="1"/>
  <c r="E14" i="8"/>
  <c r="D14" i="8"/>
  <c r="F14" i="8" s="1"/>
  <c r="G14" i="8" s="1"/>
  <c r="I14" i="8" s="1"/>
  <c r="E13" i="8"/>
  <c r="D13" i="8"/>
  <c r="F13" i="8" s="1"/>
  <c r="G13" i="8" s="1"/>
  <c r="I13" i="8" s="1"/>
  <c r="E12" i="8"/>
  <c r="D12" i="8"/>
  <c r="F12" i="8" s="1"/>
  <c r="G12" i="8" s="1"/>
  <c r="I12" i="8" s="1"/>
  <c r="E11" i="8"/>
  <c r="D11" i="8"/>
  <c r="F11" i="8" s="1"/>
  <c r="G11" i="8" s="1"/>
  <c r="I11" i="8" s="1"/>
  <c r="E36" i="7"/>
  <c r="D36" i="7"/>
  <c r="F36" i="7" s="1"/>
  <c r="G36" i="7" s="1"/>
  <c r="I36" i="7" s="1"/>
  <c r="E35" i="7"/>
  <c r="D35" i="7"/>
  <c r="F35" i="7" s="1"/>
  <c r="G35" i="7" s="1"/>
  <c r="I35" i="7" s="1"/>
  <c r="E34" i="7"/>
  <c r="D34" i="7"/>
  <c r="E33" i="7"/>
  <c r="F33" i="7" s="1"/>
  <c r="G33" i="7" s="1"/>
  <c r="I33" i="7" s="1"/>
  <c r="D33" i="7"/>
  <c r="E32" i="7"/>
  <c r="D32" i="7"/>
  <c r="F32" i="7" s="1"/>
  <c r="G32" i="7" s="1"/>
  <c r="I32" i="7" s="1"/>
  <c r="E31" i="7"/>
  <c r="D31" i="7"/>
  <c r="F31" i="7" s="1"/>
  <c r="G31" i="7" s="1"/>
  <c r="I31" i="7" s="1"/>
  <c r="E30" i="7"/>
  <c r="D30" i="7"/>
  <c r="F30" i="7" s="1"/>
  <c r="G30" i="7" s="1"/>
  <c r="I30" i="7" s="1"/>
  <c r="E29" i="7"/>
  <c r="D29" i="7"/>
  <c r="F29" i="7" s="1"/>
  <c r="G29" i="7" s="1"/>
  <c r="I29" i="7" s="1"/>
  <c r="E28" i="7"/>
  <c r="F28" i="7" s="1"/>
  <c r="G28" i="7" s="1"/>
  <c r="I28" i="7" s="1"/>
  <c r="D28" i="7"/>
  <c r="E27" i="7"/>
  <c r="D27" i="7"/>
  <c r="F27" i="7" s="1"/>
  <c r="G27" i="7" s="1"/>
  <c r="I27" i="7" s="1"/>
  <c r="E26" i="7"/>
  <c r="D26" i="7"/>
  <c r="F26" i="7" s="1"/>
  <c r="G26" i="7" s="1"/>
  <c r="I26" i="7" s="1"/>
  <c r="E25" i="7"/>
  <c r="D25" i="7"/>
  <c r="F25" i="7" s="1"/>
  <c r="G25" i="7" s="1"/>
  <c r="I25" i="7" s="1"/>
  <c r="E24" i="7"/>
  <c r="D24" i="7"/>
  <c r="F24" i="7" s="1"/>
  <c r="G24" i="7" s="1"/>
  <c r="I24" i="7" s="1"/>
  <c r="E23" i="7"/>
  <c r="D23" i="7"/>
  <c r="F23" i="7" s="1"/>
  <c r="G23" i="7" s="1"/>
  <c r="I23" i="7" s="1"/>
  <c r="E22" i="7"/>
  <c r="F22" i="7" s="1"/>
  <c r="G22" i="7" s="1"/>
  <c r="I22" i="7" s="1"/>
  <c r="D22" i="7"/>
  <c r="E21" i="7"/>
  <c r="D21" i="7"/>
  <c r="F21" i="7" s="1"/>
  <c r="G21" i="7" s="1"/>
  <c r="I21" i="7" s="1"/>
  <c r="E20" i="7"/>
  <c r="D20" i="7"/>
  <c r="F20" i="7" s="1"/>
  <c r="G20" i="7" s="1"/>
  <c r="I20" i="7" s="1"/>
  <c r="E19" i="7"/>
  <c r="D19" i="7"/>
  <c r="F19" i="7" s="1"/>
  <c r="G19" i="7" s="1"/>
  <c r="I19" i="7" s="1"/>
  <c r="E18" i="7"/>
  <c r="D18" i="7"/>
  <c r="F18" i="7" s="1"/>
  <c r="G18" i="7" s="1"/>
  <c r="I18" i="7" s="1"/>
  <c r="E17" i="7"/>
  <c r="D17" i="7"/>
  <c r="E16" i="7"/>
  <c r="D16" i="7"/>
  <c r="F16" i="7" s="1"/>
  <c r="G16" i="7" s="1"/>
  <c r="I16" i="7" s="1"/>
  <c r="E15" i="7"/>
  <c r="D15" i="7"/>
  <c r="F15" i="7" s="1"/>
  <c r="G15" i="7" s="1"/>
  <c r="I15" i="7" s="1"/>
  <c r="E14" i="7"/>
  <c r="D14" i="7"/>
  <c r="F14" i="7" s="1"/>
  <c r="G14" i="7" s="1"/>
  <c r="I14" i="7" s="1"/>
  <c r="F13" i="7"/>
  <c r="G13" i="7" s="1"/>
  <c r="I13" i="7" s="1"/>
  <c r="E13" i="7"/>
  <c r="D13" i="7"/>
  <c r="E12" i="7"/>
  <c r="D12" i="7"/>
  <c r="F12" i="7" s="1"/>
  <c r="G12" i="7" s="1"/>
  <c r="I12" i="7" s="1"/>
  <c r="E38" i="6"/>
  <c r="D38" i="6"/>
  <c r="F38" i="6" s="1"/>
  <c r="G38" i="6" s="1"/>
  <c r="I38" i="6" s="1"/>
  <c r="E37" i="6"/>
  <c r="D37" i="6"/>
  <c r="F37" i="6" s="1"/>
  <c r="G37" i="6" s="1"/>
  <c r="I37" i="6" s="1"/>
  <c r="E36" i="6"/>
  <c r="D36" i="6"/>
  <c r="F36" i="6" s="1"/>
  <c r="G36" i="6" s="1"/>
  <c r="I36" i="6" s="1"/>
  <c r="E35" i="6"/>
  <c r="D35" i="6"/>
  <c r="F35" i="6" s="1"/>
  <c r="G35" i="6" s="1"/>
  <c r="I35" i="6" s="1"/>
  <c r="E34" i="6"/>
  <c r="D34" i="6"/>
  <c r="E33" i="6"/>
  <c r="D33" i="6"/>
  <c r="E32" i="6"/>
  <c r="D32" i="6"/>
  <c r="E31" i="6"/>
  <c r="D31" i="6"/>
  <c r="E30" i="6"/>
  <c r="D30" i="6"/>
  <c r="E29" i="6"/>
  <c r="D29" i="6"/>
  <c r="F29" i="6" s="1"/>
  <c r="G29" i="6" s="1"/>
  <c r="I29" i="6" s="1"/>
  <c r="E28" i="6"/>
  <c r="D28" i="6"/>
  <c r="F28" i="6" s="1"/>
  <c r="G28" i="6" s="1"/>
  <c r="I28" i="6" s="1"/>
  <c r="E27" i="6"/>
  <c r="D27" i="6"/>
  <c r="F27" i="6" s="1"/>
  <c r="G27" i="6" s="1"/>
  <c r="I27" i="6" s="1"/>
  <c r="E26" i="6"/>
  <c r="D26" i="6"/>
  <c r="E25" i="6"/>
  <c r="D25" i="6"/>
  <c r="E24" i="6"/>
  <c r="D24" i="6"/>
  <c r="E23" i="6"/>
  <c r="D23" i="6"/>
  <c r="E22" i="6"/>
  <c r="D22" i="6"/>
  <c r="E21" i="6"/>
  <c r="D21" i="6"/>
  <c r="E20" i="6"/>
  <c r="D20" i="6"/>
  <c r="E19" i="6"/>
  <c r="D19" i="6"/>
  <c r="F19" i="6" s="1"/>
  <c r="G19" i="6" s="1"/>
  <c r="I19" i="6" s="1"/>
  <c r="E18" i="6"/>
  <c r="D18" i="6"/>
  <c r="E17" i="6"/>
  <c r="D17" i="6"/>
  <c r="E16" i="6"/>
  <c r="D16" i="6"/>
  <c r="F16" i="6" s="1"/>
  <c r="G16" i="6" s="1"/>
  <c r="I16" i="6" s="1"/>
  <c r="E15" i="6"/>
  <c r="D15" i="6"/>
  <c r="F15" i="6" s="1"/>
  <c r="G15" i="6" s="1"/>
  <c r="I15" i="6" s="1"/>
  <c r="E14" i="6"/>
  <c r="D14" i="6"/>
  <c r="F34" i="6" l="1"/>
  <c r="G34" i="6" s="1"/>
  <c r="I34" i="6" s="1"/>
  <c r="F24" i="6"/>
  <c r="G24" i="6" s="1"/>
  <c r="I24" i="6" s="1"/>
  <c r="F17" i="6"/>
  <c r="G17" i="6" s="1"/>
  <c r="I17" i="6" s="1"/>
  <c r="F25" i="6"/>
  <c r="G25" i="6" s="1"/>
  <c r="I25" i="6" s="1"/>
  <c r="F14" i="6"/>
  <c r="G14" i="6" s="1"/>
  <c r="I14" i="6" s="1"/>
  <c r="F22" i="6"/>
  <c r="G22" i="6" s="1"/>
  <c r="I22" i="6" s="1"/>
  <c r="F26" i="6"/>
  <c r="G26" i="6" s="1"/>
  <c r="I26" i="6" s="1"/>
  <c r="K28" i="6" s="1"/>
  <c r="F33" i="6"/>
  <c r="G33" i="6" s="1"/>
  <c r="I33" i="6" s="1"/>
  <c r="F21" i="6"/>
  <c r="G21" i="6" s="1"/>
  <c r="I21" i="6" s="1"/>
  <c r="F31" i="6"/>
  <c r="G31" i="6" s="1"/>
  <c r="I31" i="6" s="1"/>
  <c r="F32" i="6"/>
  <c r="G32" i="6" s="1"/>
  <c r="I32" i="6" s="1"/>
  <c r="F18" i="6"/>
  <c r="G18" i="6" s="1"/>
  <c r="I18" i="6" s="1"/>
  <c r="F23" i="6"/>
  <c r="G23" i="6" s="1"/>
  <c r="I23" i="6" s="1"/>
  <c r="F20" i="6"/>
  <c r="G20" i="6" s="1"/>
  <c r="I20" i="6" s="1"/>
  <c r="F30" i="6"/>
  <c r="G30" i="6" s="1"/>
  <c r="I30" i="6" s="1"/>
  <c r="K33" i="6" s="1"/>
  <c r="F17" i="7"/>
  <c r="G17" i="7" s="1"/>
  <c r="I17" i="7" s="1"/>
  <c r="J21" i="7" s="1"/>
  <c r="F34" i="7"/>
  <c r="G34" i="7" s="1"/>
  <c r="I34" i="7" s="1"/>
  <c r="J36" i="7" s="1"/>
  <c r="F28" i="8"/>
  <c r="G28" i="8" s="1"/>
  <c r="I28" i="8" s="1"/>
  <c r="F22" i="8"/>
  <c r="G22" i="8" s="1"/>
  <c r="I22" i="8" s="1"/>
  <c r="F32" i="8"/>
  <c r="G32" i="8" s="1"/>
  <c r="I32" i="8" s="1"/>
  <c r="F33" i="8"/>
  <c r="G33" i="8" s="1"/>
  <c r="I33" i="8" s="1"/>
  <c r="F20" i="9"/>
  <c r="G20" i="9" s="1"/>
  <c r="I20" i="9" s="1"/>
  <c r="K24" i="9" s="1"/>
  <c r="F23" i="9"/>
  <c r="G23" i="9" s="1"/>
  <c r="I23" i="9" s="1"/>
  <c r="F35" i="9"/>
  <c r="G35" i="9" s="1"/>
  <c r="I35" i="9" s="1"/>
  <c r="K39" i="9" s="1"/>
  <c r="F17" i="9"/>
  <c r="G17" i="9" s="1"/>
  <c r="I17" i="9" s="1"/>
  <c r="F21" i="9"/>
  <c r="G21" i="9" s="1"/>
  <c r="I21" i="9" s="1"/>
  <c r="F24" i="9"/>
  <c r="G24" i="9" s="1"/>
  <c r="I24" i="9" s="1"/>
  <c r="F15" i="9"/>
  <c r="G15" i="9" s="1"/>
  <c r="I15" i="9" s="1"/>
  <c r="K19" i="9" s="1"/>
  <c r="F18" i="9"/>
  <c r="G18" i="9" s="1"/>
  <c r="I18" i="9" s="1"/>
  <c r="J19" i="9" s="1"/>
  <c r="F15" i="10"/>
  <c r="G15" i="10" s="1"/>
  <c r="I15" i="10" s="1"/>
  <c r="F22" i="10"/>
  <c r="G22" i="10" s="1"/>
  <c r="I22" i="10" s="1"/>
  <c r="F23" i="10"/>
  <c r="G23" i="10" s="1"/>
  <c r="I23" i="10" s="1"/>
  <c r="J26" i="10" s="1"/>
  <c r="F16" i="10"/>
  <c r="G16" i="10" s="1"/>
  <c r="I16" i="10" s="1"/>
  <c r="F27" i="10"/>
  <c r="G27" i="10" s="1"/>
  <c r="I27" i="10" s="1"/>
  <c r="F35" i="10"/>
  <c r="G35" i="10" s="1"/>
  <c r="I35" i="10" s="1"/>
  <c r="F17" i="10"/>
  <c r="G17" i="10" s="1"/>
  <c r="I17" i="10" s="1"/>
  <c r="F36" i="10"/>
  <c r="G36" i="10" s="1"/>
  <c r="I36" i="10" s="1"/>
  <c r="K36" i="10" s="1"/>
  <c r="F14" i="10"/>
  <c r="G14" i="10" s="1"/>
  <c r="I14" i="10" s="1"/>
  <c r="K16" i="10" s="1"/>
  <c r="F18" i="10"/>
  <c r="G18" i="10" s="1"/>
  <c r="I18" i="10" s="1"/>
  <c r="F29" i="10"/>
  <c r="G29" i="10" s="1"/>
  <c r="I29" i="10" s="1"/>
  <c r="K31" i="10" s="1"/>
  <c r="K21" i="10"/>
  <c r="J21" i="10"/>
  <c r="K29" i="9"/>
  <c r="J29" i="9"/>
  <c r="K34" i="9"/>
  <c r="J34" i="9"/>
  <c r="J25" i="8"/>
  <c r="K25" i="8"/>
  <c r="K35" i="8"/>
  <c r="J35" i="8"/>
  <c r="K15" i="8"/>
  <c r="J15" i="8"/>
  <c r="K30" i="8"/>
  <c r="J30" i="8"/>
  <c r="K20" i="8"/>
  <c r="J20" i="8"/>
  <c r="K26" i="7"/>
  <c r="J26" i="7"/>
  <c r="K16" i="7"/>
  <c r="J16" i="7"/>
  <c r="K31" i="7"/>
  <c r="J31" i="7"/>
  <c r="K36" i="7"/>
  <c r="K18" i="6"/>
  <c r="J18" i="6"/>
  <c r="J33" i="6"/>
  <c r="K38" i="6"/>
  <c r="J38" i="6"/>
  <c r="K23" i="6" l="1"/>
  <c r="J28" i="6"/>
  <c r="J23" i="6"/>
  <c r="K21" i="7"/>
  <c r="J39" i="9"/>
  <c r="J24" i="9"/>
  <c r="J16" i="10"/>
  <c r="K26" i="10"/>
  <c r="J31" i="10"/>
  <c r="J36" i="10"/>
  <c r="O3" i="6"/>
  <c r="Q3" i="6" s="1"/>
  <c r="M3" i="9"/>
  <c r="M4" i="9"/>
  <c r="M5" i="9"/>
  <c r="M6" i="9"/>
  <c r="M7" i="9"/>
  <c r="O7" i="10"/>
  <c r="Q7" i="10" s="1"/>
  <c r="M7" i="10"/>
  <c r="E7" i="10"/>
  <c r="D7" i="10"/>
  <c r="O6" i="10"/>
  <c r="Q6" i="10" s="1"/>
  <c r="M6" i="10"/>
  <c r="E6" i="10"/>
  <c r="D6" i="10"/>
  <c r="O5" i="10"/>
  <c r="Q5" i="10" s="1"/>
  <c r="M5" i="10"/>
  <c r="E5" i="10"/>
  <c r="D5" i="10"/>
  <c r="O4" i="10"/>
  <c r="Q4" i="10" s="1"/>
  <c r="M4" i="10"/>
  <c r="E4" i="10"/>
  <c r="D4" i="10"/>
  <c r="O3" i="10"/>
  <c r="Q3" i="10" s="1"/>
  <c r="M3" i="10"/>
  <c r="E3" i="10"/>
  <c r="D3" i="10"/>
  <c r="O7" i="9"/>
  <c r="Q7" i="9" s="1"/>
  <c r="E7" i="9"/>
  <c r="D7" i="9"/>
  <c r="O6" i="9"/>
  <c r="Q6" i="9" s="1"/>
  <c r="E6" i="9"/>
  <c r="D6" i="9"/>
  <c r="F6" i="9" s="1"/>
  <c r="G6" i="9" s="1"/>
  <c r="I6" i="9" s="1"/>
  <c r="K6" i="9" s="1"/>
  <c r="O5" i="9"/>
  <c r="Q5" i="9" s="1"/>
  <c r="E5" i="9"/>
  <c r="D5" i="9"/>
  <c r="F5" i="9" s="1"/>
  <c r="G5" i="9" s="1"/>
  <c r="I5" i="9" s="1"/>
  <c r="K5" i="9" s="1"/>
  <c r="O4" i="9"/>
  <c r="Q4" i="9" s="1"/>
  <c r="E4" i="9"/>
  <c r="D4" i="9"/>
  <c r="F4" i="9" s="1"/>
  <c r="G4" i="9" s="1"/>
  <c r="I4" i="9" s="1"/>
  <c r="K4" i="9" s="1"/>
  <c r="O3" i="9"/>
  <c r="Q3" i="9" s="1"/>
  <c r="E3" i="9"/>
  <c r="D3" i="9"/>
  <c r="O7" i="8"/>
  <c r="Q7" i="8" s="1"/>
  <c r="M7" i="8"/>
  <c r="E7" i="8"/>
  <c r="D7" i="8"/>
  <c r="F7" i="8" s="1"/>
  <c r="G7" i="8" s="1"/>
  <c r="I7" i="8" s="1"/>
  <c r="O6" i="8"/>
  <c r="Q6" i="8" s="1"/>
  <c r="M6" i="8"/>
  <c r="E6" i="8"/>
  <c r="D6" i="8"/>
  <c r="F6" i="8" s="1"/>
  <c r="G6" i="8" s="1"/>
  <c r="I6" i="8" s="1"/>
  <c r="O5" i="8"/>
  <c r="Q5" i="8" s="1"/>
  <c r="M5" i="8"/>
  <c r="E5" i="8"/>
  <c r="D5" i="8"/>
  <c r="F5" i="8" s="1"/>
  <c r="G5" i="8" s="1"/>
  <c r="I5" i="8" s="1"/>
  <c r="O4" i="8"/>
  <c r="Q4" i="8" s="1"/>
  <c r="M4" i="8"/>
  <c r="E4" i="8"/>
  <c r="D4" i="8"/>
  <c r="F4" i="8" s="1"/>
  <c r="G4" i="8" s="1"/>
  <c r="I4" i="8" s="1"/>
  <c r="O3" i="8"/>
  <c r="Q3" i="8" s="1"/>
  <c r="M3" i="8"/>
  <c r="E3" i="8"/>
  <c r="D3" i="8"/>
  <c r="F3" i="8" s="1"/>
  <c r="G3" i="8" s="1"/>
  <c r="I3" i="8" s="1"/>
  <c r="O7" i="7"/>
  <c r="Q7" i="7" s="1"/>
  <c r="M7" i="7"/>
  <c r="E7" i="7"/>
  <c r="D7" i="7"/>
  <c r="O6" i="7"/>
  <c r="Q6" i="7" s="1"/>
  <c r="M6" i="7"/>
  <c r="E6" i="7"/>
  <c r="D6" i="7"/>
  <c r="O5" i="7"/>
  <c r="Q5" i="7" s="1"/>
  <c r="M5" i="7"/>
  <c r="E5" i="7"/>
  <c r="D5" i="7"/>
  <c r="O4" i="7"/>
  <c r="Q4" i="7" s="1"/>
  <c r="M4" i="7"/>
  <c r="E4" i="7"/>
  <c r="D4" i="7"/>
  <c r="O3" i="7"/>
  <c r="Q3" i="7" s="1"/>
  <c r="M3" i="7"/>
  <c r="E3" i="7"/>
  <c r="D3" i="7"/>
  <c r="D4" i="6"/>
  <c r="F4" i="6" s="1"/>
  <c r="G4" i="6" s="1"/>
  <c r="I4" i="6" s="1"/>
  <c r="K4" i="6" s="1"/>
  <c r="E4" i="6"/>
  <c r="M4" i="6"/>
  <c r="O4" i="6"/>
  <c r="Q4" i="6" s="1"/>
  <c r="D5" i="6"/>
  <c r="E5" i="6"/>
  <c r="M5" i="6"/>
  <c r="O5" i="6"/>
  <c r="Q5" i="6" s="1"/>
  <c r="D6" i="6"/>
  <c r="E6" i="6"/>
  <c r="M6" i="6"/>
  <c r="O6" i="6"/>
  <c r="Q6" i="6" s="1"/>
  <c r="D7" i="6"/>
  <c r="F7" i="6" s="1"/>
  <c r="G7" i="6" s="1"/>
  <c r="I7" i="6" s="1"/>
  <c r="K7" i="6" s="1"/>
  <c r="E7" i="6"/>
  <c r="M7" i="6"/>
  <c r="O7" i="6"/>
  <c r="Q7" i="6" s="1"/>
  <c r="D3" i="6"/>
  <c r="E3" i="6"/>
  <c r="M3" i="6"/>
  <c r="F3" i="6" l="1"/>
  <c r="G3" i="6" s="1"/>
  <c r="I3" i="6" s="1"/>
  <c r="K3" i="6" s="1"/>
  <c r="F6" i="6"/>
  <c r="G6" i="6" s="1"/>
  <c r="I6" i="6" s="1"/>
  <c r="K6" i="6" s="1"/>
  <c r="F5" i="6"/>
  <c r="G5" i="6" s="1"/>
  <c r="I5" i="6" s="1"/>
  <c r="K5" i="6" s="1"/>
  <c r="F4" i="7"/>
  <c r="G4" i="7" s="1"/>
  <c r="I4" i="7" s="1"/>
  <c r="K4" i="7" s="1"/>
  <c r="F6" i="7"/>
  <c r="G6" i="7" s="1"/>
  <c r="I6" i="7" s="1"/>
  <c r="K6" i="7" s="1"/>
  <c r="F3" i="7"/>
  <c r="G3" i="7" s="1"/>
  <c r="I3" i="7" s="1"/>
  <c r="K3" i="7" s="1"/>
  <c r="F5" i="7"/>
  <c r="G5" i="7" s="1"/>
  <c r="I5" i="7" s="1"/>
  <c r="K5" i="7" s="1"/>
  <c r="F7" i="7"/>
  <c r="G7" i="7" s="1"/>
  <c r="I7" i="7" s="1"/>
  <c r="K7" i="7" s="1"/>
  <c r="F3" i="9"/>
  <c r="G3" i="9" s="1"/>
  <c r="I3" i="9" s="1"/>
  <c r="K3" i="9" s="1"/>
  <c r="F7" i="9"/>
  <c r="G7" i="9" s="1"/>
  <c r="I7" i="9" s="1"/>
  <c r="K7" i="9" s="1"/>
  <c r="F3" i="10"/>
  <c r="G3" i="10" s="1"/>
  <c r="I3" i="10" s="1"/>
  <c r="K3" i="10" s="1"/>
  <c r="F5" i="10"/>
  <c r="G5" i="10" s="1"/>
  <c r="I5" i="10" s="1"/>
  <c r="K5" i="10" s="1"/>
  <c r="F7" i="10"/>
  <c r="G7" i="10" s="1"/>
  <c r="I7" i="10" s="1"/>
  <c r="K7" i="10" s="1"/>
  <c r="F4" i="10"/>
  <c r="G4" i="10" s="1"/>
  <c r="I4" i="10" s="1"/>
  <c r="K4" i="10" s="1"/>
  <c r="F6" i="10"/>
  <c r="G6" i="10" s="1"/>
  <c r="I6" i="10" s="1"/>
  <c r="K6" i="10" s="1"/>
  <c r="P5" i="10"/>
  <c r="L5" i="10"/>
  <c r="N5" i="10" s="1"/>
  <c r="L4" i="10"/>
  <c r="N4" i="10" s="1"/>
  <c r="P4" i="10"/>
  <c r="P5" i="9"/>
  <c r="L5" i="9"/>
  <c r="N5" i="9" s="1"/>
  <c r="P6" i="9"/>
  <c r="L6" i="9"/>
  <c r="N6" i="9" s="1"/>
  <c r="P4" i="9"/>
  <c r="L4" i="9"/>
  <c r="N4" i="9" s="1"/>
  <c r="P7" i="9"/>
  <c r="L7" i="9"/>
  <c r="N7" i="9" s="1"/>
  <c r="P4" i="8"/>
  <c r="L4" i="8"/>
  <c r="N4" i="8" s="1"/>
  <c r="K4" i="8"/>
  <c r="P6" i="8"/>
  <c r="L6" i="8"/>
  <c r="N6" i="8" s="1"/>
  <c r="K6" i="8"/>
  <c r="P5" i="8"/>
  <c r="L5" i="8"/>
  <c r="N5" i="8" s="1"/>
  <c r="K5" i="8"/>
  <c r="P3" i="8"/>
  <c r="L3" i="8"/>
  <c r="N3" i="8" s="1"/>
  <c r="K3" i="8"/>
  <c r="P7" i="8"/>
  <c r="L7" i="8"/>
  <c r="N7" i="8" s="1"/>
  <c r="K7" i="8"/>
  <c r="P5" i="7"/>
  <c r="P6" i="7"/>
  <c r="L6" i="7"/>
  <c r="N6" i="7" s="1"/>
  <c r="P3" i="7"/>
  <c r="L3" i="7"/>
  <c r="N3" i="7" s="1"/>
  <c r="P7" i="7"/>
  <c r="L7" i="7"/>
  <c r="N7" i="7" s="1"/>
  <c r="P4" i="7"/>
  <c r="L4" i="7"/>
  <c r="N4" i="7" s="1"/>
  <c r="P7" i="6"/>
  <c r="P6" i="6"/>
  <c r="P4" i="6"/>
  <c r="L7" i="6"/>
  <c r="N7" i="6" s="1"/>
  <c r="L6" i="6"/>
  <c r="N6" i="6" s="1"/>
  <c r="L4" i="6"/>
  <c r="N4" i="6" s="1"/>
  <c r="P5" i="6" l="1"/>
  <c r="L5" i="6"/>
  <c r="N5" i="6" s="1"/>
  <c r="L5" i="7"/>
  <c r="N5" i="7" s="1"/>
  <c r="L3" i="9"/>
  <c r="N3" i="9" s="1"/>
  <c r="P3" i="9"/>
  <c r="P7" i="10"/>
  <c r="P6" i="10"/>
  <c r="P3" i="10"/>
  <c r="L3" i="10"/>
  <c r="N3" i="10" s="1"/>
  <c r="L7" i="10"/>
  <c r="N7" i="10" s="1"/>
  <c r="L6" i="10"/>
  <c r="N6" i="10" s="1"/>
  <c r="L3" i="6"/>
  <c r="N3" i="6" s="1"/>
  <c r="P3" i="6"/>
</calcChain>
</file>

<file path=xl/sharedStrings.xml><?xml version="1.0" encoding="utf-8"?>
<sst xmlns="http://schemas.openxmlformats.org/spreadsheetml/2006/main" count="145" uniqueCount="22">
  <si>
    <t>Pin (microwatt)/cm2</t>
  </si>
  <si>
    <t>Channel length (um)</t>
  </si>
  <si>
    <t>Channel width (um)</t>
  </si>
  <si>
    <t>Channel length (cm)</t>
  </si>
  <si>
    <t>Channel width (cm)</t>
  </si>
  <si>
    <t>Active Area_A (cm2)</t>
  </si>
  <si>
    <r>
      <t>Pin*A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 (Body)"/>
      </rPr>
      <t>(µW)</t>
    </r>
  </si>
  <si>
    <r>
      <t>Responsivity_</t>
    </r>
    <r>
      <rPr>
        <b/>
        <i/>
        <sz val="10"/>
        <color rgb="FFFF0000"/>
        <rFont val="Calibri"/>
        <family val="2"/>
        <scheme val="minor"/>
      </rPr>
      <t>R</t>
    </r>
    <r>
      <rPr>
        <b/>
        <sz val="10"/>
        <color rgb="FFFF0000"/>
        <rFont val="Calibri"/>
        <family val="2"/>
        <scheme val="minor"/>
      </rPr>
      <t xml:space="preserve"> (A/W) </t>
    </r>
  </si>
  <si>
    <t>EQE1</t>
  </si>
  <si>
    <t>R*A^0.5</t>
  </si>
  <si>
    <t>(2*q*Idark)^0.5</t>
  </si>
  <si>
    <t>Detectivity_D (Jones)</t>
  </si>
  <si>
    <t>on/off</t>
  </si>
  <si>
    <t>G_Gain</t>
  </si>
  <si>
    <t>LDR</t>
  </si>
  <si>
    <t>Current_Ion®@0.1V</t>
  </si>
  <si>
    <t>λ=365nm</t>
  </si>
  <si>
    <t>Current_Idark®</t>
  </si>
  <si>
    <t>Pin*A (µW)</t>
  </si>
  <si>
    <t xml:space="preserve">Responsivity_R (A/W) </t>
  </si>
  <si>
    <t>mean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</si>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</sst>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(Body)"/>
    </font>
    <font>
      <b/>
      <sz val="11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11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4" borderId="1" xfId="0" applyNumberFormat="1" applyFill="1" applyBorder="1" applyAlignment="1">
      <alignment horizontal="center" vertical="center"/>
    </xf>
    <xf numFmtId="11" fontId="0" fillId="5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1" fontId="8" fillId="5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0" fillId="7" borderId="0" xfId="0" applyFill="1"/>
    <xf numFmtId="3" fontId="0" fillId="7" borderId="0" xfId="0" applyNumberFormat="1" applyFill="1"/>
    <xf numFmtId="0" fontId="7" fillId="0" borderId="2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AD45A-1793-4DBA-BCF8-F1E5100401E2}">
  <dimension ref="A1:Q38"/>
  <sheetViews>
    <sheetView tabSelected="1" zoomScale="69" zoomScaleNormal="69" workbookViewId="0">
      <selection activeCell="B8" sqref="B8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0.4414062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5" t="s">
        <v>16</v>
      </c>
      <c r="B1" s="15"/>
      <c r="C1" s="15"/>
      <c r="D1" s="15"/>
      <c r="E1" s="15"/>
      <c r="F1" s="15"/>
      <c r="G1" s="15"/>
      <c r="H1" s="15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3.0726000000000001E-7</v>
      </c>
      <c r="I3" s="2">
        <f t="shared" ref="I3" si="0">(H3/G3)*1000000</f>
        <v>23326.753720012144</v>
      </c>
      <c r="J3" s="8">
        <v>2.0702000000000002E-9</v>
      </c>
      <c r="K3" s="9">
        <f t="shared" ref="K3:K7" si="1">3.397165917*I3*100</f>
        <v>7924485.2691878211</v>
      </c>
      <c r="L3" s="7">
        <f t="shared" ref="L3" si="2">I3*(SQRT(F3))</f>
        <v>267.71959861039181</v>
      </c>
      <c r="M3" s="7">
        <f>SQRT(2*1.6*0.0000000000000000001*J3)</f>
        <v>2.5738376017146073E-14</v>
      </c>
      <c r="N3" s="3">
        <f t="shared" ref="N3" si="3">L3/M3</f>
        <v>1.040157306086622E+16</v>
      </c>
      <c r="O3" s="2">
        <f t="shared" ref="O3" si="4">H3/J3</f>
        <v>148.42044246932664</v>
      </c>
      <c r="P3" s="2">
        <f>I3*1240/365</f>
        <v>79247.053733739886</v>
      </c>
      <c r="Q3" s="2">
        <f t="shared" ref="Q3" si="5">20*LOG10(O3)</f>
        <v>43.429874439371531</v>
      </c>
    </row>
    <row r="4" spans="1:17">
      <c r="A4">
        <v>0.5</v>
      </c>
      <c r="B4">
        <v>356</v>
      </c>
      <c r="C4">
        <v>37</v>
      </c>
      <c r="D4" s="6">
        <f t="shared" ref="D4:D7" si="6">B4*0.0001</f>
        <v>3.56E-2</v>
      </c>
      <c r="E4" s="7">
        <f t="shared" ref="E4:E7" si="7">C4*0.0001</f>
        <v>3.7000000000000002E-3</v>
      </c>
      <c r="F4" s="6">
        <f>D4*E4</f>
        <v>1.3171999999999999E-4</v>
      </c>
      <c r="G4" s="6">
        <f t="shared" ref="G4:G7" si="8">(A4*F4)</f>
        <v>6.5859999999999996E-5</v>
      </c>
      <c r="H4" s="8">
        <v>1.2557999999999999E-6</v>
      </c>
      <c r="I4" s="2">
        <f t="shared" ref="I4:I7" si="9">(H4/G4)*1000000</f>
        <v>19067.719404798056</v>
      </c>
      <c r="J4" s="8">
        <v>6.8843000000000003E-9</v>
      </c>
      <c r="K4" s="9">
        <f t="shared" si="1"/>
        <v>6477620.6476899479</v>
      </c>
      <c r="L4" s="7">
        <f t="shared" ref="L4:L7" si="10">I4*(SQRT(F4))</f>
        <v>218.83894547609847</v>
      </c>
      <c r="M4" s="7">
        <f t="shared" ref="M4:M7" si="11">SQRT(2*1.6*0.0000000000000000001*J4)</f>
        <v>4.6935871143508142E-14</v>
      </c>
      <c r="N4" s="3">
        <f t="shared" ref="N4:N7" si="12">L4/M4</f>
        <v>4662509508068794</v>
      </c>
      <c r="O4" s="2">
        <f t="shared" ref="O4:O7" si="13">H4/J4</f>
        <v>182.41506035472014</v>
      </c>
      <c r="P4" s="2">
        <f t="shared" ref="P4:P7" si="14">I4*1240/365</f>
        <v>64778.005649176957</v>
      </c>
      <c r="Q4" s="2">
        <f t="shared" ref="Q4:Q7" si="15">20*LOG10(O4)</f>
        <v>45.221213824468876</v>
      </c>
    </row>
    <row r="5" spans="1:17">
      <c r="A5">
        <v>1</v>
      </c>
      <c r="B5">
        <v>356</v>
      </c>
      <c r="C5">
        <v>37</v>
      </c>
      <c r="D5" s="6">
        <f t="shared" si="6"/>
        <v>3.56E-2</v>
      </c>
      <c r="E5" s="7">
        <f t="shared" si="7"/>
        <v>3.7000000000000002E-3</v>
      </c>
      <c r="F5" s="6">
        <f t="shared" ref="F5:F7" si="16">D5*E5</f>
        <v>1.3171999999999999E-4</v>
      </c>
      <c r="G5" s="6">
        <f t="shared" si="8"/>
        <v>1.3171999999999999E-4</v>
      </c>
      <c r="H5" s="8">
        <v>2.0654600000000001E-6</v>
      </c>
      <c r="I5" s="2">
        <f t="shared" si="9"/>
        <v>15680.686304281811</v>
      </c>
      <c r="J5" s="8">
        <v>9.9499999999999998E-9</v>
      </c>
      <c r="K5" s="9">
        <f t="shared" si="1"/>
        <v>5326989.3068074863</v>
      </c>
      <c r="L5" s="7">
        <f t="shared" si="10"/>
        <v>179.96619219742888</v>
      </c>
      <c r="M5" s="7">
        <f t="shared" si="11"/>
        <v>5.6426943918663544E-14</v>
      </c>
      <c r="N5" s="3">
        <f t="shared" si="12"/>
        <v>3189366279641879</v>
      </c>
      <c r="O5" s="2">
        <f t="shared" si="13"/>
        <v>207.58391959798996</v>
      </c>
      <c r="P5" s="2">
        <f t="shared" si="14"/>
        <v>53271.372650162863</v>
      </c>
      <c r="Q5" s="2">
        <f t="shared" si="15"/>
        <v>46.343874160759164</v>
      </c>
    </row>
    <row r="6" spans="1:17">
      <c r="A6">
        <v>1.5</v>
      </c>
      <c r="B6">
        <v>356</v>
      </c>
      <c r="C6">
        <v>37</v>
      </c>
      <c r="D6" s="6">
        <f t="shared" si="6"/>
        <v>3.56E-2</v>
      </c>
      <c r="E6" s="7">
        <f t="shared" si="7"/>
        <v>3.7000000000000002E-3</v>
      </c>
      <c r="F6" s="6">
        <f t="shared" si="16"/>
        <v>1.3171999999999999E-4</v>
      </c>
      <c r="G6" s="6">
        <f t="shared" si="8"/>
        <v>1.9757999999999999E-4</v>
      </c>
      <c r="H6" s="8">
        <v>2.7348999999999999E-6</v>
      </c>
      <c r="I6" s="2">
        <f t="shared" si="9"/>
        <v>13841.988055471202</v>
      </c>
      <c r="J6" s="8">
        <v>3.3299999999999999E-9</v>
      </c>
      <c r="K6" s="9">
        <f t="shared" si="1"/>
        <v>4702353.0045567872</v>
      </c>
      <c r="L6" s="7">
        <f t="shared" si="10"/>
        <v>158.86357487460364</v>
      </c>
      <c r="M6" s="7">
        <f t="shared" si="11"/>
        <v>3.2643529220965066E-14</v>
      </c>
      <c r="N6" s="3">
        <f t="shared" si="12"/>
        <v>4866617631912627</v>
      </c>
      <c r="O6" s="2">
        <f t="shared" si="13"/>
        <v>821.29129129129126</v>
      </c>
      <c r="P6" s="2">
        <f t="shared" si="14"/>
        <v>47024.83613365559</v>
      </c>
      <c r="Q6" s="2">
        <f t="shared" si="15"/>
        <v>58.28994435465443</v>
      </c>
    </row>
    <row r="7" spans="1:17">
      <c r="A7">
        <v>2</v>
      </c>
      <c r="B7">
        <v>356</v>
      </c>
      <c r="C7">
        <v>37</v>
      </c>
      <c r="D7" s="6">
        <f t="shared" si="6"/>
        <v>3.56E-2</v>
      </c>
      <c r="E7" s="7">
        <f t="shared" si="7"/>
        <v>3.7000000000000002E-3</v>
      </c>
      <c r="F7" s="6">
        <f t="shared" si="16"/>
        <v>1.3171999999999999E-4</v>
      </c>
      <c r="G7" s="6">
        <f t="shared" si="8"/>
        <v>2.6343999999999998E-4</v>
      </c>
      <c r="H7" s="8">
        <v>3.2891E-6</v>
      </c>
      <c r="I7" s="2">
        <f t="shared" si="9"/>
        <v>12485.19587002733</v>
      </c>
      <c r="J7" s="8">
        <v>1.3136000000000001E-9</v>
      </c>
      <c r="K7" s="9">
        <f t="shared" si="1"/>
        <v>4241428.1876726011</v>
      </c>
      <c r="L7" s="7">
        <f t="shared" si="10"/>
        <v>143.29176134046733</v>
      </c>
      <c r="M7" s="7">
        <f t="shared" si="11"/>
        <v>2.0502487653940925E-14</v>
      </c>
      <c r="N7" s="3">
        <f t="shared" si="12"/>
        <v>6988993909376857</v>
      </c>
      <c r="O7" s="2">
        <f t="shared" si="13"/>
        <v>2503.8824604141291</v>
      </c>
      <c r="P7" s="2">
        <f t="shared" si="14"/>
        <v>42415.459942010661</v>
      </c>
      <c r="Q7" s="2">
        <f t="shared" si="15"/>
        <v>67.972278759204954</v>
      </c>
    </row>
    <row r="13" spans="1:17">
      <c r="A13" s="13" t="s">
        <v>0</v>
      </c>
      <c r="B13" s="13" t="s">
        <v>1</v>
      </c>
      <c r="C13" s="13" t="s">
        <v>2</v>
      </c>
      <c r="D13" s="13" t="s">
        <v>3</v>
      </c>
      <c r="E13" s="13" t="s">
        <v>4</v>
      </c>
      <c r="F13" s="13" t="s">
        <v>5</v>
      </c>
      <c r="G13" s="13" t="s">
        <v>18</v>
      </c>
      <c r="H13" s="13" t="s">
        <v>15</v>
      </c>
      <c r="I13" s="13" t="s">
        <v>19</v>
      </c>
      <c r="J13" s="13" t="s">
        <v>20</v>
      </c>
      <c r="K13" s="13" t="s">
        <v>21</v>
      </c>
    </row>
    <row r="14" spans="1:17">
      <c r="A14">
        <v>0.1</v>
      </c>
      <c r="B14">
        <v>356</v>
      </c>
      <c r="C14">
        <v>37</v>
      </c>
      <c r="D14">
        <f>B14*0.0001</f>
        <v>3.56E-2</v>
      </c>
      <c r="E14">
        <f>C14*0.0001</f>
        <v>3.7000000000000002E-3</v>
      </c>
      <c r="F14">
        <f>D14*E14</f>
        <v>1.3171999999999999E-4</v>
      </c>
      <c r="G14">
        <f>(A14*F14)</f>
        <v>1.3172E-5</v>
      </c>
      <c r="H14">
        <v>3.0726000000000001E-7</v>
      </c>
      <c r="I14">
        <f t="shared" ref="I14:I38" si="17">(H14/G14)*1000000</f>
        <v>23326.753720012144</v>
      </c>
    </row>
    <row r="15" spans="1:17">
      <c r="A15">
        <v>0.1</v>
      </c>
      <c r="B15">
        <v>356</v>
      </c>
      <c r="C15">
        <v>37</v>
      </c>
      <c r="D15">
        <f t="shared" ref="D15:E38" si="18">B15*0.0001</f>
        <v>3.56E-2</v>
      </c>
      <c r="E15">
        <f t="shared" si="18"/>
        <v>3.7000000000000002E-3</v>
      </c>
      <c r="F15">
        <f t="shared" ref="F15:F38" si="19">D15*E15</f>
        <v>1.3171999999999999E-4</v>
      </c>
      <c r="G15">
        <f t="shared" ref="G15:G38" si="20">(A15*F15)</f>
        <v>1.3172E-5</v>
      </c>
      <c r="H15">
        <v>4.6279999999999999E-7</v>
      </c>
      <c r="I15">
        <f t="shared" si="17"/>
        <v>35135.135135135133</v>
      </c>
    </row>
    <row r="16" spans="1:17">
      <c r="A16">
        <v>0.1</v>
      </c>
      <c r="B16">
        <v>356</v>
      </c>
      <c r="C16">
        <v>37</v>
      </c>
      <c r="D16">
        <f t="shared" si="18"/>
        <v>3.56E-2</v>
      </c>
      <c r="E16">
        <f t="shared" si="18"/>
        <v>3.7000000000000002E-3</v>
      </c>
      <c r="F16">
        <f t="shared" si="19"/>
        <v>1.3171999999999999E-4</v>
      </c>
      <c r="G16">
        <f t="shared" si="20"/>
        <v>1.3172E-5</v>
      </c>
      <c r="H16">
        <v>3.6899999999999998E-7</v>
      </c>
      <c r="I16">
        <f t="shared" si="17"/>
        <v>28013.969025204977</v>
      </c>
    </row>
    <row r="17" spans="1:11">
      <c r="A17">
        <v>0.1</v>
      </c>
      <c r="B17">
        <v>356</v>
      </c>
      <c r="C17">
        <v>37</v>
      </c>
      <c r="D17">
        <f t="shared" si="18"/>
        <v>3.56E-2</v>
      </c>
      <c r="E17">
        <f t="shared" si="18"/>
        <v>3.7000000000000002E-3</v>
      </c>
      <c r="F17">
        <f t="shared" si="19"/>
        <v>1.3171999999999999E-4</v>
      </c>
      <c r="G17">
        <f t="shared" si="20"/>
        <v>1.3172E-5</v>
      </c>
      <c r="H17">
        <v>2.7519999999999998E-7</v>
      </c>
      <c r="I17">
        <f t="shared" si="17"/>
        <v>20892.802915274824</v>
      </c>
    </row>
    <row r="18" spans="1:11">
      <c r="A18" s="12">
        <v>0.1</v>
      </c>
      <c r="B18" s="12">
        <v>356</v>
      </c>
      <c r="C18" s="12">
        <v>37</v>
      </c>
      <c r="D18" s="12">
        <f t="shared" si="18"/>
        <v>3.56E-2</v>
      </c>
      <c r="E18" s="12">
        <f t="shared" si="18"/>
        <v>3.7000000000000002E-3</v>
      </c>
      <c r="F18" s="12">
        <f t="shared" si="19"/>
        <v>1.3171999999999999E-4</v>
      </c>
      <c r="G18" s="12">
        <f t="shared" si="20"/>
        <v>1.3172E-5</v>
      </c>
      <c r="H18" s="12">
        <v>5.0610000000000001E-7</v>
      </c>
      <c r="I18" s="12">
        <f t="shared" si="17"/>
        <v>38422.411175220164</v>
      </c>
      <c r="J18" s="12">
        <f>AVERAGE(I14:I18)</f>
        <v>29158.214394169445</v>
      </c>
      <c r="K18" s="12">
        <f>_xlfn.STDEV.P(I14:I18)</f>
        <v>6710.9042835656719</v>
      </c>
    </row>
    <row r="19" spans="1:11">
      <c r="A19">
        <v>0.5</v>
      </c>
      <c r="B19">
        <v>356</v>
      </c>
      <c r="C19">
        <v>37</v>
      </c>
      <c r="D19">
        <f t="shared" si="18"/>
        <v>3.56E-2</v>
      </c>
      <c r="E19">
        <f t="shared" si="18"/>
        <v>3.7000000000000002E-3</v>
      </c>
      <c r="F19">
        <f t="shared" si="19"/>
        <v>1.3171999999999999E-4</v>
      </c>
      <c r="G19">
        <f t="shared" si="20"/>
        <v>6.5859999999999996E-5</v>
      </c>
      <c r="H19">
        <v>1.2557999999999999E-6</v>
      </c>
      <c r="I19">
        <f t="shared" si="17"/>
        <v>19067.719404798056</v>
      </c>
    </row>
    <row r="20" spans="1:11">
      <c r="A20">
        <v>0.5</v>
      </c>
      <c r="B20">
        <v>356</v>
      </c>
      <c r="C20">
        <v>37</v>
      </c>
      <c r="D20">
        <f t="shared" si="18"/>
        <v>3.56E-2</v>
      </c>
      <c r="E20">
        <f t="shared" si="18"/>
        <v>3.7000000000000002E-3</v>
      </c>
      <c r="F20">
        <f t="shared" si="19"/>
        <v>1.3171999999999999E-4</v>
      </c>
      <c r="G20">
        <f t="shared" si="20"/>
        <v>6.5859999999999996E-5</v>
      </c>
      <c r="H20">
        <v>1.375E-6</v>
      </c>
      <c r="I20">
        <f t="shared" si="17"/>
        <v>20877.619192225931</v>
      </c>
    </row>
    <row r="21" spans="1:11">
      <c r="A21">
        <v>0.5</v>
      </c>
      <c r="B21">
        <v>356</v>
      </c>
      <c r="C21">
        <v>37</v>
      </c>
      <c r="D21">
        <f t="shared" si="18"/>
        <v>3.56E-2</v>
      </c>
      <c r="E21">
        <f t="shared" si="18"/>
        <v>3.7000000000000002E-3</v>
      </c>
      <c r="F21">
        <f t="shared" si="19"/>
        <v>1.3171999999999999E-4</v>
      </c>
      <c r="G21">
        <f t="shared" si="20"/>
        <v>6.5859999999999996E-5</v>
      </c>
      <c r="H21">
        <v>1.203E-6</v>
      </c>
      <c r="I21">
        <f t="shared" si="17"/>
        <v>18266.018827816581</v>
      </c>
    </row>
    <row r="22" spans="1:11">
      <c r="A22">
        <v>0.5</v>
      </c>
      <c r="B22">
        <v>356</v>
      </c>
      <c r="C22">
        <v>37</v>
      </c>
      <c r="D22">
        <f t="shared" si="18"/>
        <v>3.56E-2</v>
      </c>
      <c r="E22">
        <f t="shared" si="18"/>
        <v>3.7000000000000002E-3</v>
      </c>
      <c r="F22">
        <f t="shared" si="19"/>
        <v>1.3171999999999999E-4</v>
      </c>
      <c r="G22">
        <f t="shared" si="20"/>
        <v>6.5859999999999996E-5</v>
      </c>
      <c r="H22">
        <v>1.378E-6</v>
      </c>
      <c r="I22">
        <f t="shared" si="17"/>
        <v>20923.170361372609</v>
      </c>
    </row>
    <row r="23" spans="1:11">
      <c r="A23" s="12">
        <v>0.5</v>
      </c>
      <c r="B23" s="12">
        <v>356</v>
      </c>
      <c r="C23" s="12">
        <v>37</v>
      </c>
      <c r="D23" s="12">
        <f t="shared" si="18"/>
        <v>3.56E-2</v>
      </c>
      <c r="E23" s="12">
        <f t="shared" si="18"/>
        <v>3.7000000000000002E-3</v>
      </c>
      <c r="F23" s="12">
        <f t="shared" si="19"/>
        <v>1.3171999999999999E-4</v>
      </c>
      <c r="G23" s="12">
        <f t="shared" si="20"/>
        <v>6.5859999999999996E-5</v>
      </c>
      <c r="H23" s="12">
        <v>1.097E-6</v>
      </c>
      <c r="I23" s="12">
        <f t="shared" si="17"/>
        <v>16656.544184634073</v>
      </c>
      <c r="J23" s="12">
        <f>AVERAGE(I19:I23)</f>
        <v>19158.214394169448</v>
      </c>
      <c r="K23" s="12">
        <f>_xlfn.STDEV.P(I19:I23)</f>
        <v>1620.7392470563248</v>
      </c>
    </row>
    <row r="24" spans="1:11">
      <c r="A24">
        <v>1</v>
      </c>
      <c r="B24">
        <v>356</v>
      </c>
      <c r="C24">
        <v>37</v>
      </c>
      <c r="D24">
        <f t="shared" si="18"/>
        <v>3.56E-2</v>
      </c>
      <c r="E24">
        <f t="shared" si="18"/>
        <v>3.7000000000000002E-3</v>
      </c>
      <c r="F24">
        <f t="shared" si="19"/>
        <v>1.3171999999999999E-4</v>
      </c>
      <c r="G24">
        <f t="shared" si="20"/>
        <v>1.3171999999999999E-4</v>
      </c>
      <c r="H24">
        <v>2.0654600000000001E-6</v>
      </c>
      <c r="I24">
        <f t="shared" si="17"/>
        <v>15680.686304281811</v>
      </c>
    </row>
    <row r="25" spans="1:11">
      <c r="A25">
        <v>1</v>
      </c>
      <c r="B25">
        <v>356</v>
      </c>
      <c r="C25">
        <v>37</v>
      </c>
      <c r="D25">
        <f t="shared" si="18"/>
        <v>3.56E-2</v>
      </c>
      <c r="E25">
        <f t="shared" si="18"/>
        <v>3.7000000000000002E-3</v>
      </c>
      <c r="F25">
        <f t="shared" si="19"/>
        <v>1.3171999999999999E-4</v>
      </c>
      <c r="G25">
        <f t="shared" si="20"/>
        <v>1.3171999999999999E-4</v>
      </c>
      <c r="H25">
        <v>2.17E-6</v>
      </c>
      <c r="I25">
        <f t="shared" si="17"/>
        <v>16474.339508047371</v>
      </c>
    </row>
    <row r="26" spans="1:11">
      <c r="A26">
        <v>1</v>
      </c>
      <c r="B26">
        <v>356</v>
      </c>
      <c r="C26">
        <v>37</v>
      </c>
      <c r="D26">
        <f t="shared" si="18"/>
        <v>3.56E-2</v>
      </c>
      <c r="E26">
        <f t="shared" si="18"/>
        <v>3.7000000000000002E-3</v>
      </c>
      <c r="F26">
        <f t="shared" si="19"/>
        <v>1.3171999999999999E-4</v>
      </c>
      <c r="G26">
        <f t="shared" si="20"/>
        <v>1.3171999999999999E-4</v>
      </c>
      <c r="H26">
        <v>2.0700000000000001E-6</v>
      </c>
      <c r="I26">
        <f t="shared" si="17"/>
        <v>15715.153355602797</v>
      </c>
    </row>
    <row r="27" spans="1:11">
      <c r="A27">
        <v>1</v>
      </c>
      <c r="B27">
        <v>356</v>
      </c>
      <c r="C27">
        <v>37</v>
      </c>
      <c r="D27">
        <f t="shared" si="18"/>
        <v>3.56E-2</v>
      </c>
      <c r="E27">
        <f t="shared" si="18"/>
        <v>3.7000000000000002E-3</v>
      </c>
      <c r="F27">
        <f t="shared" si="19"/>
        <v>1.3171999999999999E-4</v>
      </c>
      <c r="G27">
        <f t="shared" si="20"/>
        <v>1.3171999999999999E-4</v>
      </c>
      <c r="H27">
        <v>1.9149999999999999E-6</v>
      </c>
      <c r="I27">
        <f t="shared" si="17"/>
        <v>14538.414819313697</v>
      </c>
    </row>
    <row r="28" spans="1:11">
      <c r="A28" s="12">
        <v>1</v>
      </c>
      <c r="B28" s="12">
        <v>356</v>
      </c>
      <c r="C28" s="12">
        <v>37</v>
      </c>
      <c r="D28" s="12">
        <f t="shared" si="18"/>
        <v>3.56E-2</v>
      </c>
      <c r="E28" s="12">
        <f t="shared" si="18"/>
        <v>3.7000000000000002E-3</v>
      </c>
      <c r="F28" s="12">
        <f t="shared" si="19"/>
        <v>1.3171999999999999E-4</v>
      </c>
      <c r="G28" s="12">
        <f t="shared" si="20"/>
        <v>1.3171999999999999E-4</v>
      </c>
      <c r="H28" s="12">
        <v>2.0200000000000001E-6</v>
      </c>
      <c r="I28" s="12">
        <f t="shared" si="17"/>
        <v>15335.560279380506</v>
      </c>
      <c r="J28" s="12">
        <f>AVERAGE(I24:I28)</f>
        <v>15548.830853325237</v>
      </c>
      <c r="K28" s="12">
        <f>_xlfn.STDEV.P(I24:I28)</f>
        <v>627.38189393299024</v>
      </c>
    </row>
    <row r="29" spans="1:11">
      <c r="A29">
        <v>1.5</v>
      </c>
      <c r="B29">
        <v>356</v>
      </c>
      <c r="C29">
        <v>37</v>
      </c>
      <c r="D29">
        <f t="shared" si="18"/>
        <v>3.56E-2</v>
      </c>
      <c r="E29">
        <f t="shared" si="18"/>
        <v>3.7000000000000002E-3</v>
      </c>
      <c r="F29">
        <f t="shared" si="19"/>
        <v>1.3171999999999999E-4</v>
      </c>
      <c r="G29">
        <f t="shared" si="20"/>
        <v>1.9757999999999999E-4</v>
      </c>
      <c r="H29">
        <v>2.7348999999999999E-6</v>
      </c>
      <c r="I29">
        <f t="shared" si="17"/>
        <v>13841.988055471202</v>
      </c>
    </row>
    <row r="30" spans="1:11">
      <c r="A30">
        <v>1.5</v>
      </c>
      <c r="B30">
        <v>356</v>
      </c>
      <c r="C30">
        <v>37</v>
      </c>
      <c r="D30">
        <f t="shared" si="18"/>
        <v>3.56E-2</v>
      </c>
      <c r="E30">
        <f t="shared" si="18"/>
        <v>3.7000000000000002E-3</v>
      </c>
      <c r="F30">
        <f t="shared" si="19"/>
        <v>1.3171999999999999E-4</v>
      </c>
      <c r="G30">
        <f t="shared" si="20"/>
        <v>1.9757999999999999E-4</v>
      </c>
      <c r="H30">
        <v>2.8080000000000001E-6</v>
      </c>
      <c r="I30">
        <f t="shared" si="17"/>
        <v>14211.964773762527</v>
      </c>
    </row>
    <row r="31" spans="1:11">
      <c r="A31">
        <v>1.5</v>
      </c>
      <c r="B31">
        <v>356</v>
      </c>
      <c r="C31">
        <v>37</v>
      </c>
      <c r="D31">
        <f t="shared" si="18"/>
        <v>3.56E-2</v>
      </c>
      <c r="E31">
        <f t="shared" si="18"/>
        <v>3.7000000000000002E-3</v>
      </c>
      <c r="F31">
        <f t="shared" si="19"/>
        <v>1.3171999999999999E-4</v>
      </c>
      <c r="G31">
        <f t="shared" si="20"/>
        <v>1.9757999999999999E-4</v>
      </c>
      <c r="H31">
        <v>2.7489999999999999E-6</v>
      </c>
      <c r="I31">
        <f t="shared" si="17"/>
        <v>13913.351553800992</v>
      </c>
    </row>
    <row r="32" spans="1:11">
      <c r="A32">
        <v>1.5</v>
      </c>
      <c r="B32">
        <v>356</v>
      </c>
      <c r="C32">
        <v>37</v>
      </c>
      <c r="D32">
        <f t="shared" si="18"/>
        <v>3.56E-2</v>
      </c>
      <c r="E32">
        <f t="shared" si="18"/>
        <v>3.7000000000000002E-3</v>
      </c>
      <c r="F32">
        <f t="shared" si="19"/>
        <v>1.3171999999999999E-4</v>
      </c>
      <c r="G32">
        <f t="shared" si="20"/>
        <v>1.9757999999999999E-4</v>
      </c>
      <c r="H32">
        <v>2.6299999999999998E-6</v>
      </c>
      <c r="I32">
        <f t="shared" si="17"/>
        <v>13311.063872861625</v>
      </c>
    </row>
    <row r="33" spans="1:11">
      <c r="A33" s="12">
        <v>1.5</v>
      </c>
      <c r="B33" s="12">
        <v>356</v>
      </c>
      <c r="C33" s="12">
        <v>37</v>
      </c>
      <c r="D33" s="12">
        <f t="shared" si="18"/>
        <v>3.56E-2</v>
      </c>
      <c r="E33" s="12">
        <f t="shared" si="18"/>
        <v>3.7000000000000002E-3</v>
      </c>
      <c r="F33" s="12">
        <f t="shared" si="19"/>
        <v>1.3171999999999999E-4</v>
      </c>
      <c r="G33" s="12">
        <f t="shared" si="20"/>
        <v>1.9757999999999999E-4</v>
      </c>
      <c r="H33" s="12">
        <v>2.5720000000000001E-6</v>
      </c>
      <c r="I33" s="12">
        <f t="shared" si="17"/>
        <v>13017.511893916389</v>
      </c>
      <c r="J33" s="12">
        <f>AVERAGE(I29:I33)</f>
        <v>13659.176029962546</v>
      </c>
      <c r="K33" s="12">
        <f>_xlfn.STDEV.P(I29:I33)</f>
        <v>432.78534315995597</v>
      </c>
    </row>
    <row r="34" spans="1:11">
      <c r="A34">
        <v>2</v>
      </c>
      <c r="B34">
        <v>356</v>
      </c>
      <c r="C34">
        <v>37</v>
      </c>
      <c r="D34">
        <f t="shared" si="18"/>
        <v>3.56E-2</v>
      </c>
      <c r="E34">
        <f t="shared" si="18"/>
        <v>3.7000000000000002E-3</v>
      </c>
      <c r="F34">
        <f t="shared" si="19"/>
        <v>1.3171999999999999E-4</v>
      </c>
      <c r="G34">
        <f t="shared" si="20"/>
        <v>2.6343999999999998E-4</v>
      </c>
      <c r="H34">
        <v>3.2891E-6</v>
      </c>
      <c r="I34">
        <f t="shared" si="17"/>
        <v>12485.19587002733</v>
      </c>
    </row>
    <row r="35" spans="1:11">
      <c r="A35">
        <v>2</v>
      </c>
      <c r="B35">
        <v>356</v>
      </c>
      <c r="C35">
        <v>37</v>
      </c>
      <c r="D35">
        <f t="shared" si="18"/>
        <v>3.56E-2</v>
      </c>
      <c r="E35">
        <f t="shared" si="18"/>
        <v>3.7000000000000002E-3</v>
      </c>
      <c r="F35">
        <f t="shared" si="19"/>
        <v>1.3171999999999999E-4</v>
      </c>
      <c r="G35">
        <f t="shared" si="20"/>
        <v>2.6343999999999998E-4</v>
      </c>
      <c r="H35">
        <v>3.2930000000000001E-6</v>
      </c>
      <c r="I35">
        <f t="shared" si="17"/>
        <v>12500</v>
      </c>
    </row>
    <row r="36" spans="1:11">
      <c r="A36">
        <v>2</v>
      </c>
      <c r="B36">
        <v>356</v>
      </c>
      <c r="C36">
        <v>37</v>
      </c>
      <c r="D36">
        <f t="shared" si="18"/>
        <v>3.56E-2</v>
      </c>
      <c r="E36">
        <f t="shared" si="18"/>
        <v>3.7000000000000002E-3</v>
      </c>
      <c r="F36">
        <f t="shared" si="19"/>
        <v>1.3171999999999999E-4</v>
      </c>
      <c r="G36">
        <f t="shared" si="20"/>
        <v>2.6343999999999998E-4</v>
      </c>
      <c r="H36">
        <v>3.4199999999999999E-6</v>
      </c>
      <c r="I36">
        <f t="shared" si="17"/>
        <v>12982.083206802308</v>
      </c>
    </row>
    <row r="37" spans="1:11">
      <c r="A37">
        <v>2</v>
      </c>
      <c r="B37">
        <v>356</v>
      </c>
      <c r="C37">
        <v>37</v>
      </c>
      <c r="D37">
        <f t="shared" si="18"/>
        <v>3.56E-2</v>
      </c>
      <c r="E37">
        <f t="shared" si="18"/>
        <v>3.7000000000000002E-3</v>
      </c>
      <c r="F37">
        <f t="shared" si="19"/>
        <v>1.3171999999999999E-4</v>
      </c>
      <c r="G37">
        <f t="shared" si="20"/>
        <v>2.6343999999999998E-4</v>
      </c>
      <c r="H37">
        <v>3.1599999999999998E-6</v>
      </c>
      <c r="I37">
        <f t="shared" si="17"/>
        <v>11995.141208624354</v>
      </c>
    </row>
    <row r="38" spans="1:11">
      <c r="A38" s="12">
        <v>2</v>
      </c>
      <c r="B38" s="12">
        <v>356</v>
      </c>
      <c r="C38" s="12">
        <v>37</v>
      </c>
      <c r="D38" s="12">
        <f t="shared" si="18"/>
        <v>3.56E-2</v>
      </c>
      <c r="E38" s="12">
        <f t="shared" si="18"/>
        <v>3.7000000000000002E-3</v>
      </c>
      <c r="F38" s="12">
        <f t="shared" si="19"/>
        <v>1.3171999999999999E-4</v>
      </c>
      <c r="G38" s="12">
        <f t="shared" si="20"/>
        <v>2.6343999999999998E-4</v>
      </c>
      <c r="H38" s="12">
        <v>3.0989999999999999E-6</v>
      </c>
      <c r="I38" s="12">
        <f t="shared" si="17"/>
        <v>11763.589432128758</v>
      </c>
      <c r="J38" s="12">
        <f>AVERAGE(I34:I38)</f>
        <v>12345.201943516549</v>
      </c>
      <c r="K38" s="12">
        <f>_xlfn.STDEV.P(I34:I38)</f>
        <v>426.61320016884167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1E29D-A85D-454B-9031-7720427F61F0}">
  <dimension ref="A1:Q36"/>
  <sheetViews>
    <sheetView zoomScale="73" zoomScaleNormal="73" workbookViewId="0">
      <selection activeCell="A3" sqref="A3:XFD3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0.4414062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5" t="s">
        <v>16</v>
      </c>
      <c r="B1" s="15"/>
      <c r="C1" s="15"/>
      <c r="D1" s="15"/>
      <c r="E1" s="15"/>
      <c r="F1" s="15"/>
      <c r="G1" s="15"/>
      <c r="H1" s="15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1.4197999999999999E-6</v>
      </c>
      <c r="I3" s="2">
        <f t="shared" ref="I3:I7" si="0">(H3/G3)*1000000</f>
        <v>107789.24992408138</v>
      </c>
      <c r="J3" s="8">
        <v>9.0237000000000006E-9</v>
      </c>
      <c r="K3" s="9">
        <f t="shared" ref="K3:K7" si="1">3.397165917*I3*100</f>
        <v>36617796.606108412</v>
      </c>
      <c r="L3" s="7">
        <f t="shared" ref="L3:L7" si="2">I3*(SQRT(F3))</f>
        <v>1237.0900413559666</v>
      </c>
      <c r="M3" s="7">
        <f>SQRT(2*1.6*0.0000000000000000001*J3)</f>
        <v>5.3736244751564105E-14</v>
      </c>
      <c r="N3" s="3">
        <f t="shared" ref="N3:N7" si="3">L3/M3</f>
        <v>2.3021520150418744E+16</v>
      </c>
      <c r="O3" s="2">
        <f t="shared" ref="O3:O7" si="4">H3/J3</f>
        <v>157.34122366656692</v>
      </c>
      <c r="P3" s="2">
        <f>I3*1240/365</f>
        <v>366188.13672838605</v>
      </c>
      <c r="Q3" s="2">
        <f t="shared" ref="Q3:Q7" si="5">20*LOG10(O3)</f>
        <v>43.936850468406384</v>
      </c>
    </row>
    <row r="4" spans="1:17">
      <c r="A4">
        <v>0.5</v>
      </c>
      <c r="B4">
        <v>356</v>
      </c>
      <c r="C4">
        <v>37</v>
      </c>
      <c r="D4" s="6">
        <f t="shared" ref="D4:E7" si="6">B4*0.0001</f>
        <v>3.56E-2</v>
      </c>
      <c r="E4" s="7">
        <f t="shared" si="6"/>
        <v>3.7000000000000002E-3</v>
      </c>
      <c r="F4" s="6">
        <f t="shared" ref="F4:F7" si="7">D4*E4</f>
        <v>1.3171999999999999E-4</v>
      </c>
      <c r="G4" s="6">
        <f t="shared" ref="G4:G7" si="8">(A4*F4)</f>
        <v>6.5859999999999996E-5</v>
      </c>
      <c r="H4" s="8">
        <v>5.6925000000000001E-6</v>
      </c>
      <c r="I4" s="2">
        <f t="shared" si="0"/>
        <v>86433.343455815368</v>
      </c>
      <c r="J4" s="8">
        <v>3E-9</v>
      </c>
      <c r="K4" s="9">
        <f t="shared" si="1"/>
        <v>29362840.848045096</v>
      </c>
      <c r="L4" s="7">
        <f t="shared" si="2"/>
        <v>991.98972537242446</v>
      </c>
      <c r="M4" s="7">
        <f t="shared" ref="M4:M7" si="9">SQRT(2*1.6*0.0000000000000000001*J4)</f>
        <v>3.0983866769659339E-14</v>
      </c>
      <c r="N4" s="3">
        <f t="shared" si="3"/>
        <v>3.2016330716468904E+16</v>
      </c>
      <c r="O4" s="2">
        <f t="shared" si="4"/>
        <v>1897.5</v>
      </c>
      <c r="P4" s="2">
        <f t="shared" ref="P4:P7" si="10">I4*1240/365</f>
        <v>293636.56406907138</v>
      </c>
      <c r="Q4" s="2">
        <f t="shared" si="5"/>
        <v>65.563635691350356</v>
      </c>
    </row>
    <row r="5" spans="1:17">
      <c r="A5">
        <v>1</v>
      </c>
      <c r="B5">
        <v>356</v>
      </c>
      <c r="C5">
        <v>37</v>
      </c>
      <c r="D5" s="6">
        <f t="shared" si="6"/>
        <v>3.56E-2</v>
      </c>
      <c r="E5" s="7">
        <f t="shared" si="6"/>
        <v>3.7000000000000002E-3</v>
      </c>
      <c r="F5" s="6">
        <f t="shared" si="7"/>
        <v>1.3171999999999999E-4</v>
      </c>
      <c r="G5" s="6">
        <f t="shared" si="8"/>
        <v>1.3171999999999999E-4</v>
      </c>
      <c r="H5" s="8">
        <v>8.9706000000000001E-6</v>
      </c>
      <c r="I5" s="2">
        <f t="shared" si="0"/>
        <v>68103.552991193443</v>
      </c>
      <c r="J5" s="8">
        <v>7.8135000000000008E-9</v>
      </c>
      <c r="K5" s="9">
        <f t="shared" si="1"/>
        <v>23135906.904828578</v>
      </c>
      <c r="L5" s="7">
        <f t="shared" si="2"/>
        <v>781.61994118804307</v>
      </c>
      <c r="M5" s="7">
        <f t="shared" si="9"/>
        <v>5.0003199897606555E-14</v>
      </c>
      <c r="N5" s="3">
        <f t="shared" si="3"/>
        <v>1.5631398446271354E+16</v>
      </c>
      <c r="O5" s="2">
        <f t="shared" si="4"/>
        <v>1148.0898444999038</v>
      </c>
      <c r="P5" s="2">
        <f t="shared" si="10"/>
        <v>231365.49509336948</v>
      </c>
      <c r="Q5" s="2">
        <f t="shared" si="5"/>
        <v>61.199517507646249</v>
      </c>
    </row>
    <row r="6" spans="1:17">
      <c r="A6">
        <v>1.5</v>
      </c>
      <c r="B6">
        <v>356</v>
      </c>
      <c r="C6">
        <v>37</v>
      </c>
      <c r="D6" s="6">
        <f t="shared" si="6"/>
        <v>3.56E-2</v>
      </c>
      <c r="E6" s="7">
        <f t="shared" si="6"/>
        <v>3.7000000000000002E-3</v>
      </c>
      <c r="F6" s="6">
        <f t="shared" si="7"/>
        <v>1.3171999999999999E-4</v>
      </c>
      <c r="G6" s="6">
        <f t="shared" si="8"/>
        <v>1.9757999999999999E-4</v>
      </c>
      <c r="H6" s="8">
        <v>1.1345999999999999E-5</v>
      </c>
      <c r="I6" s="2">
        <f t="shared" si="0"/>
        <v>57424.840570907989</v>
      </c>
      <c r="J6" s="8">
        <v>4.7515000000000004E-9</v>
      </c>
      <c r="K6" s="9">
        <f t="shared" si="1"/>
        <v>19508171.117664747</v>
      </c>
      <c r="L6" s="7">
        <f t="shared" si="2"/>
        <v>659.06107006737091</v>
      </c>
      <c r="M6" s="7">
        <f t="shared" si="9"/>
        <v>3.8993332763435343E-14</v>
      </c>
      <c r="N6" s="3">
        <f t="shared" si="3"/>
        <v>1.6901891255763158E+16</v>
      </c>
      <c r="O6" s="2">
        <f t="shared" si="4"/>
        <v>2387.877512364516</v>
      </c>
      <c r="P6" s="2">
        <f t="shared" si="10"/>
        <v>195087.12961075592</v>
      </c>
      <c r="Q6" s="2">
        <f t="shared" si="5"/>
        <v>67.560240912559351</v>
      </c>
    </row>
    <row r="7" spans="1:17">
      <c r="A7">
        <v>2</v>
      </c>
      <c r="B7">
        <v>356</v>
      </c>
      <c r="C7">
        <v>37</v>
      </c>
      <c r="D7" s="6">
        <f t="shared" si="6"/>
        <v>3.56E-2</v>
      </c>
      <c r="E7" s="7">
        <f t="shared" si="6"/>
        <v>3.7000000000000002E-3</v>
      </c>
      <c r="F7" s="6">
        <f t="shared" si="7"/>
        <v>1.3171999999999999E-4</v>
      </c>
      <c r="G7" s="6">
        <f t="shared" si="8"/>
        <v>2.6343999999999998E-4</v>
      </c>
      <c r="H7" s="8">
        <v>1.3096E-5</v>
      </c>
      <c r="I7" s="2">
        <f t="shared" si="0"/>
        <v>49711.509262071064</v>
      </c>
      <c r="J7" s="8">
        <v>1.5482999999999999E-9</v>
      </c>
      <c r="K7" s="9">
        <f t="shared" si="1"/>
        <v>16887824.494773764</v>
      </c>
      <c r="L7" s="7">
        <f t="shared" si="2"/>
        <v>570.53568043378436</v>
      </c>
      <c r="M7" s="7">
        <f t="shared" si="9"/>
        <v>2.225884094017476E-14</v>
      </c>
      <c r="N7" s="3">
        <f t="shared" si="3"/>
        <v>2.5631868342436024E+16</v>
      </c>
      <c r="O7" s="2">
        <f t="shared" si="4"/>
        <v>8458.309113220952</v>
      </c>
      <c r="P7" s="2">
        <f t="shared" si="10"/>
        <v>168882.93557525511</v>
      </c>
      <c r="Q7" s="2">
        <f t="shared" si="5"/>
        <v>78.545671052285414</v>
      </c>
    </row>
    <row r="11" spans="1:17">
      <c r="A11" s="13" t="s">
        <v>0</v>
      </c>
      <c r="B11" s="13" t="s">
        <v>1</v>
      </c>
      <c r="C11" s="13" t="s">
        <v>2</v>
      </c>
      <c r="D11" s="13" t="s">
        <v>3</v>
      </c>
      <c r="E11" s="13" t="s">
        <v>4</v>
      </c>
      <c r="F11" s="13" t="s">
        <v>5</v>
      </c>
      <c r="G11" s="13" t="s">
        <v>18</v>
      </c>
      <c r="H11" s="13" t="s">
        <v>15</v>
      </c>
      <c r="I11" s="13" t="s">
        <v>19</v>
      </c>
      <c r="J11" s="13" t="s">
        <v>20</v>
      </c>
      <c r="K11" s="13" t="s">
        <v>21</v>
      </c>
    </row>
    <row r="12" spans="1:17">
      <c r="A12">
        <v>0.1</v>
      </c>
      <c r="B12">
        <v>356</v>
      </c>
      <c r="C12">
        <v>37</v>
      </c>
      <c r="D12">
        <f>B12*0.0001</f>
        <v>3.56E-2</v>
      </c>
      <c r="E12">
        <f>C12*0.0001</f>
        <v>3.7000000000000002E-3</v>
      </c>
      <c r="F12">
        <f>D12*E12</f>
        <v>1.3171999999999999E-4</v>
      </c>
      <c r="G12">
        <f>(A12*F12)</f>
        <v>1.3172E-5</v>
      </c>
      <c r="H12">
        <v>1.4197999999999999E-6</v>
      </c>
      <c r="I12">
        <f t="shared" ref="I12:I36" si="11">(H12/G12)*1000000</f>
        <v>107789.24992408138</v>
      </c>
    </row>
    <row r="13" spans="1:17">
      <c r="A13">
        <v>0.1</v>
      </c>
      <c r="B13">
        <v>356</v>
      </c>
      <c r="C13">
        <v>37</v>
      </c>
      <c r="D13">
        <f t="shared" ref="D13:E36" si="12">B13*0.0001</f>
        <v>3.56E-2</v>
      </c>
      <c r="E13">
        <f t="shared" si="12"/>
        <v>3.7000000000000002E-3</v>
      </c>
      <c r="F13">
        <f t="shared" ref="F13:F36" si="13">D13*E13</f>
        <v>1.3171999999999999E-4</v>
      </c>
      <c r="G13">
        <f t="shared" ref="G13:G36" si="14">(A13*F13)</f>
        <v>1.3172E-5</v>
      </c>
      <c r="H13">
        <v>1.5E-6</v>
      </c>
      <c r="I13">
        <f t="shared" si="11"/>
        <v>113877.9228666869</v>
      </c>
    </row>
    <row r="14" spans="1:17">
      <c r="A14">
        <v>0.1</v>
      </c>
      <c r="B14">
        <v>356</v>
      </c>
      <c r="C14">
        <v>37</v>
      </c>
      <c r="D14">
        <f t="shared" si="12"/>
        <v>3.56E-2</v>
      </c>
      <c r="E14">
        <f t="shared" si="12"/>
        <v>3.7000000000000002E-3</v>
      </c>
      <c r="F14">
        <f t="shared" si="13"/>
        <v>1.3171999999999999E-4</v>
      </c>
      <c r="G14">
        <f t="shared" si="14"/>
        <v>1.3172E-5</v>
      </c>
      <c r="H14">
        <v>1.68E-6</v>
      </c>
      <c r="I14">
        <f t="shared" si="11"/>
        <v>127543.27361068934</v>
      </c>
    </row>
    <row r="15" spans="1:17">
      <c r="A15">
        <v>0.1</v>
      </c>
      <c r="B15">
        <v>356</v>
      </c>
      <c r="C15">
        <v>37</v>
      </c>
      <c r="D15">
        <f t="shared" si="12"/>
        <v>3.56E-2</v>
      </c>
      <c r="E15">
        <f t="shared" si="12"/>
        <v>3.7000000000000002E-3</v>
      </c>
      <c r="F15">
        <f t="shared" si="13"/>
        <v>1.3171999999999999E-4</v>
      </c>
      <c r="G15">
        <f t="shared" si="14"/>
        <v>1.3172E-5</v>
      </c>
      <c r="H15">
        <v>1.59E-6</v>
      </c>
      <c r="I15">
        <f t="shared" si="11"/>
        <v>120710.59823868812</v>
      </c>
    </row>
    <row r="16" spans="1:17">
      <c r="A16" s="12">
        <v>0.1</v>
      </c>
      <c r="B16" s="12">
        <v>356</v>
      </c>
      <c r="C16" s="12">
        <v>37</v>
      </c>
      <c r="D16" s="12">
        <f t="shared" si="12"/>
        <v>3.56E-2</v>
      </c>
      <c r="E16" s="12">
        <f t="shared" si="12"/>
        <v>3.7000000000000002E-3</v>
      </c>
      <c r="F16" s="12">
        <f t="shared" si="13"/>
        <v>1.3171999999999999E-4</v>
      </c>
      <c r="G16" s="12">
        <f t="shared" si="14"/>
        <v>1.3172E-5</v>
      </c>
      <c r="H16" s="12">
        <v>1.31E-6</v>
      </c>
      <c r="I16" s="12">
        <f t="shared" si="11"/>
        <v>99453.385970239891</v>
      </c>
      <c r="J16" s="12">
        <f>AVERAGE(I12:I16)</f>
        <v>113874.88612207712</v>
      </c>
      <c r="K16" s="12">
        <f>_xlfn.STDEV.P(I12:I16)</f>
        <v>9783.3166203046785</v>
      </c>
    </row>
    <row r="17" spans="1:11">
      <c r="A17">
        <v>0.5</v>
      </c>
      <c r="B17">
        <v>356</v>
      </c>
      <c r="C17">
        <v>37</v>
      </c>
      <c r="D17">
        <f t="shared" si="12"/>
        <v>3.56E-2</v>
      </c>
      <c r="E17">
        <f t="shared" si="12"/>
        <v>3.7000000000000002E-3</v>
      </c>
      <c r="F17">
        <f t="shared" si="13"/>
        <v>1.3171999999999999E-4</v>
      </c>
      <c r="G17">
        <f t="shared" si="14"/>
        <v>6.5859999999999996E-5</v>
      </c>
      <c r="H17">
        <v>5.6925000000000001E-6</v>
      </c>
      <c r="I17">
        <f t="shared" si="11"/>
        <v>86433.343455815368</v>
      </c>
    </row>
    <row r="18" spans="1:11">
      <c r="A18">
        <v>0.5</v>
      </c>
      <c r="B18">
        <v>356</v>
      </c>
      <c r="C18">
        <v>37</v>
      </c>
      <c r="D18">
        <f t="shared" si="12"/>
        <v>3.56E-2</v>
      </c>
      <c r="E18">
        <f t="shared" si="12"/>
        <v>3.7000000000000002E-3</v>
      </c>
      <c r="F18">
        <f t="shared" si="13"/>
        <v>1.3171999999999999E-4</v>
      </c>
      <c r="G18">
        <f t="shared" si="14"/>
        <v>6.5859999999999996E-5</v>
      </c>
      <c r="H18">
        <v>5.7699999999999998E-6</v>
      </c>
      <c r="I18">
        <f t="shared" si="11"/>
        <v>87610.08199210446</v>
      </c>
    </row>
    <row r="19" spans="1:11">
      <c r="A19">
        <v>0.5</v>
      </c>
      <c r="B19">
        <v>356</v>
      </c>
      <c r="C19">
        <v>37</v>
      </c>
      <c r="D19">
        <f t="shared" si="12"/>
        <v>3.56E-2</v>
      </c>
      <c r="E19">
        <f t="shared" si="12"/>
        <v>3.7000000000000002E-3</v>
      </c>
      <c r="F19">
        <f t="shared" si="13"/>
        <v>1.3171999999999999E-4</v>
      </c>
      <c r="G19">
        <f t="shared" si="14"/>
        <v>6.5859999999999996E-5</v>
      </c>
      <c r="H19">
        <v>5.7200000000000003E-6</v>
      </c>
      <c r="I19">
        <f t="shared" si="11"/>
        <v>86850.89583965989</v>
      </c>
    </row>
    <row r="20" spans="1:11">
      <c r="A20">
        <v>0.5</v>
      </c>
      <c r="B20">
        <v>356</v>
      </c>
      <c r="C20">
        <v>37</v>
      </c>
      <c r="D20">
        <f t="shared" si="12"/>
        <v>3.56E-2</v>
      </c>
      <c r="E20">
        <f t="shared" si="12"/>
        <v>3.7000000000000002E-3</v>
      </c>
      <c r="F20">
        <f t="shared" si="13"/>
        <v>1.3171999999999999E-4</v>
      </c>
      <c r="G20">
        <f t="shared" si="14"/>
        <v>6.5859999999999996E-5</v>
      </c>
      <c r="H20">
        <v>5.5679999999999999E-6</v>
      </c>
      <c r="I20">
        <f t="shared" si="11"/>
        <v>84542.969936228372</v>
      </c>
    </row>
    <row r="21" spans="1:11">
      <c r="A21" s="12">
        <v>0.5</v>
      </c>
      <c r="B21" s="12">
        <v>356</v>
      </c>
      <c r="C21" s="12">
        <v>37</v>
      </c>
      <c r="D21" s="12">
        <f t="shared" si="12"/>
        <v>3.56E-2</v>
      </c>
      <c r="E21" s="12">
        <f t="shared" si="12"/>
        <v>3.7000000000000002E-3</v>
      </c>
      <c r="F21" s="12">
        <f t="shared" si="13"/>
        <v>1.3171999999999999E-4</v>
      </c>
      <c r="G21" s="12">
        <f t="shared" si="14"/>
        <v>6.5859999999999996E-5</v>
      </c>
      <c r="H21" s="12">
        <v>5.728E-6</v>
      </c>
      <c r="I21" s="12">
        <f t="shared" si="11"/>
        <v>86972.365624051032</v>
      </c>
      <c r="J21" s="12">
        <f>AVERAGE(I17:I21)</f>
        <v>86481.931369571816</v>
      </c>
      <c r="K21" s="12">
        <f>_xlfn.STDEV.P(I17:I21)</f>
        <v>1040.3188540665037</v>
      </c>
    </row>
    <row r="22" spans="1:11">
      <c r="A22">
        <v>1</v>
      </c>
      <c r="B22">
        <v>356</v>
      </c>
      <c r="C22">
        <v>37</v>
      </c>
      <c r="D22">
        <f t="shared" si="12"/>
        <v>3.56E-2</v>
      </c>
      <c r="E22">
        <f t="shared" si="12"/>
        <v>3.7000000000000002E-3</v>
      </c>
      <c r="F22">
        <f t="shared" si="13"/>
        <v>1.3171999999999999E-4</v>
      </c>
      <c r="G22">
        <f t="shared" si="14"/>
        <v>1.3171999999999999E-4</v>
      </c>
      <c r="H22">
        <v>8.9706000000000001E-6</v>
      </c>
      <c r="I22">
        <f t="shared" si="11"/>
        <v>68103.552991193443</v>
      </c>
    </row>
    <row r="23" spans="1:11">
      <c r="A23">
        <v>1</v>
      </c>
      <c r="B23">
        <v>356</v>
      </c>
      <c r="C23">
        <v>37</v>
      </c>
      <c r="D23">
        <f t="shared" si="12"/>
        <v>3.56E-2</v>
      </c>
      <c r="E23">
        <f t="shared" si="12"/>
        <v>3.7000000000000002E-3</v>
      </c>
      <c r="F23">
        <f t="shared" si="13"/>
        <v>1.3171999999999999E-4</v>
      </c>
      <c r="G23">
        <f t="shared" si="14"/>
        <v>1.3171999999999999E-4</v>
      </c>
      <c r="H23">
        <v>8.9299999999999992E-6</v>
      </c>
      <c r="I23">
        <f t="shared" si="11"/>
        <v>67795.323413300939</v>
      </c>
    </row>
    <row r="24" spans="1:11">
      <c r="A24">
        <v>1</v>
      </c>
      <c r="B24">
        <v>356</v>
      </c>
      <c r="C24">
        <v>37</v>
      </c>
      <c r="D24">
        <f t="shared" si="12"/>
        <v>3.56E-2</v>
      </c>
      <c r="E24">
        <f t="shared" si="12"/>
        <v>3.7000000000000002E-3</v>
      </c>
      <c r="F24">
        <f t="shared" si="13"/>
        <v>1.3171999999999999E-4</v>
      </c>
      <c r="G24">
        <f t="shared" si="14"/>
        <v>1.3171999999999999E-4</v>
      </c>
      <c r="H24">
        <v>8.8799999999999997E-6</v>
      </c>
      <c r="I24">
        <f t="shared" si="11"/>
        <v>67415.730337078654</v>
      </c>
    </row>
    <row r="25" spans="1:11">
      <c r="A25">
        <v>1</v>
      </c>
      <c r="B25">
        <v>356</v>
      </c>
      <c r="C25">
        <v>37</v>
      </c>
      <c r="D25">
        <f t="shared" si="12"/>
        <v>3.56E-2</v>
      </c>
      <c r="E25">
        <f t="shared" si="12"/>
        <v>3.7000000000000002E-3</v>
      </c>
      <c r="F25">
        <f t="shared" si="13"/>
        <v>1.3171999999999999E-4</v>
      </c>
      <c r="G25">
        <f t="shared" si="14"/>
        <v>1.3171999999999999E-4</v>
      </c>
      <c r="H25">
        <v>8.67E-6</v>
      </c>
      <c r="I25">
        <f t="shared" si="11"/>
        <v>65821.439416945039</v>
      </c>
    </row>
    <row r="26" spans="1:11">
      <c r="A26" s="12">
        <v>1</v>
      </c>
      <c r="B26" s="12">
        <v>356</v>
      </c>
      <c r="C26" s="12">
        <v>37</v>
      </c>
      <c r="D26" s="12">
        <f t="shared" si="12"/>
        <v>3.56E-2</v>
      </c>
      <c r="E26" s="12">
        <f t="shared" si="12"/>
        <v>3.7000000000000002E-3</v>
      </c>
      <c r="F26" s="12">
        <f t="shared" si="13"/>
        <v>1.3171999999999999E-4</v>
      </c>
      <c r="G26" s="12">
        <f t="shared" si="14"/>
        <v>1.3171999999999999E-4</v>
      </c>
      <c r="H26" s="12">
        <v>8.7199999999999995E-6</v>
      </c>
      <c r="I26" s="12">
        <f t="shared" si="11"/>
        <v>66201.032493167324</v>
      </c>
      <c r="J26" s="12">
        <f>AVERAGE(I22:I26)</f>
        <v>67067.415730337074</v>
      </c>
      <c r="K26" s="12">
        <f>_xlfn.STDEV.P(I22:I26)</f>
        <v>897.53328302687987</v>
      </c>
    </row>
    <row r="27" spans="1:11">
      <c r="A27">
        <v>1.5</v>
      </c>
      <c r="B27">
        <v>356</v>
      </c>
      <c r="C27">
        <v>37</v>
      </c>
      <c r="D27">
        <f t="shared" si="12"/>
        <v>3.56E-2</v>
      </c>
      <c r="E27">
        <f t="shared" si="12"/>
        <v>3.7000000000000002E-3</v>
      </c>
      <c r="F27">
        <f t="shared" si="13"/>
        <v>1.3171999999999999E-4</v>
      </c>
      <c r="G27">
        <f t="shared" si="14"/>
        <v>1.9757999999999999E-4</v>
      </c>
      <c r="H27">
        <v>1.1345999999999999E-5</v>
      </c>
      <c r="I27">
        <f t="shared" si="11"/>
        <v>57424.840570907989</v>
      </c>
    </row>
    <row r="28" spans="1:11">
      <c r="A28">
        <v>1.5</v>
      </c>
      <c r="B28">
        <v>356</v>
      </c>
      <c r="C28">
        <v>37</v>
      </c>
      <c r="D28">
        <f t="shared" si="12"/>
        <v>3.56E-2</v>
      </c>
      <c r="E28">
        <f t="shared" si="12"/>
        <v>3.7000000000000002E-3</v>
      </c>
      <c r="F28">
        <f t="shared" si="13"/>
        <v>1.3171999999999999E-4</v>
      </c>
      <c r="G28">
        <f t="shared" si="14"/>
        <v>1.9757999999999999E-4</v>
      </c>
      <c r="H28">
        <v>1.131E-5</v>
      </c>
      <c r="I28">
        <f t="shared" si="11"/>
        <v>57242.635894321291</v>
      </c>
    </row>
    <row r="29" spans="1:11">
      <c r="A29">
        <v>1.5</v>
      </c>
      <c r="B29">
        <v>356</v>
      </c>
      <c r="C29">
        <v>37</v>
      </c>
      <c r="D29">
        <f t="shared" si="12"/>
        <v>3.56E-2</v>
      </c>
      <c r="E29">
        <f t="shared" si="12"/>
        <v>3.7000000000000002E-3</v>
      </c>
      <c r="F29">
        <f t="shared" si="13"/>
        <v>1.3171999999999999E-4</v>
      </c>
      <c r="G29">
        <f t="shared" si="14"/>
        <v>1.9757999999999999E-4</v>
      </c>
      <c r="H29">
        <v>1.1250000000000001E-5</v>
      </c>
      <c r="I29">
        <f t="shared" si="11"/>
        <v>56938.961433343458</v>
      </c>
    </row>
    <row r="30" spans="1:11">
      <c r="A30">
        <v>1.5</v>
      </c>
      <c r="B30">
        <v>356</v>
      </c>
      <c r="C30">
        <v>37</v>
      </c>
      <c r="D30">
        <f t="shared" si="12"/>
        <v>3.56E-2</v>
      </c>
      <c r="E30">
        <f t="shared" si="12"/>
        <v>3.7000000000000002E-3</v>
      </c>
      <c r="F30">
        <f t="shared" si="13"/>
        <v>1.3171999999999999E-4</v>
      </c>
      <c r="G30">
        <f t="shared" si="14"/>
        <v>1.9757999999999999E-4</v>
      </c>
      <c r="H30">
        <v>1.119E-5</v>
      </c>
      <c r="I30">
        <f t="shared" si="11"/>
        <v>56635.286972365626</v>
      </c>
    </row>
    <row r="31" spans="1:11">
      <c r="A31" s="12">
        <v>1.5</v>
      </c>
      <c r="B31" s="12">
        <v>356</v>
      </c>
      <c r="C31" s="12">
        <v>37</v>
      </c>
      <c r="D31" s="12">
        <f t="shared" si="12"/>
        <v>3.56E-2</v>
      </c>
      <c r="E31" s="12">
        <f t="shared" si="12"/>
        <v>3.7000000000000002E-3</v>
      </c>
      <c r="F31" s="12">
        <f t="shared" si="13"/>
        <v>1.3171999999999999E-4</v>
      </c>
      <c r="G31" s="12">
        <f t="shared" si="14"/>
        <v>1.9757999999999999E-4</v>
      </c>
      <c r="H31" s="12">
        <v>1.114E-5</v>
      </c>
      <c r="I31" s="12">
        <f t="shared" si="11"/>
        <v>56382.224921550769</v>
      </c>
      <c r="J31" s="12">
        <f>AVERAGE(I27:I31)</f>
        <v>56924.789958497822</v>
      </c>
      <c r="K31" s="12">
        <f>_xlfn.STDEV.P(I27:I31)</f>
        <v>381.95975779848737</v>
      </c>
    </row>
    <row r="32" spans="1:11">
      <c r="A32">
        <v>2</v>
      </c>
      <c r="B32">
        <v>356</v>
      </c>
      <c r="C32">
        <v>37</v>
      </c>
      <c r="D32">
        <f t="shared" si="12"/>
        <v>3.56E-2</v>
      </c>
      <c r="E32">
        <f t="shared" si="12"/>
        <v>3.7000000000000002E-3</v>
      </c>
      <c r="F32">
        <f t="shared" si="13"/>
        <v>1.3171999999999999E-4</v>
      </c>
      <c r="G32">
        <f t="shared" si="14"/>
        <v>2.6343999999999998E-4</v>
      </c>
      <c r="H32">
        <v>1.3096E-5</v>
      </c>
      <c r="I32">
        <f t="shared" si="11"/>
        <v>49711.509262071064</v>
      </c>
    </row>
    <row r="33" spans="1:11">
      <c r="A33">
        <v>2</v>
      </c>
      <c r="B33">
        <v>356</v>
      </c>
      <c r="C33">
        <v>37</v>
      </c>
      <c r="D33">
        <f t="shared" si="12"/>
        <v>3.56E-2</v>
      </c>
      <c r="E33">
        <f t="shared" si="12"/>
        <v>3.7000000000000002E-3</v>
      </c>
      <c r="F33">
        <f t="shared" si="13"/>
        <v>1.3171999999999999E-4</v>
      </c>
      <c r="G33">
        <f t="shared" si="14"/>
        <v>2.6343999999999998E-4</v>
      </c>
      <c r="H33">
        <v>1.2947E-5</v>
      </c>
      <c r="I33">
        <f t="shared" si="11"/>
        <v>49145.915578499851</v>
      </c>
    </row>
    <row r="34" spans="1:11">
      <c r="A34">
        <v>2</v>
      </c>
      <c r="B34">
        <v>356</v>
      </c>
      <c r="C34">
        <v>37</v>
      </c>
      <c r="D34">
        <f t="shared" si="12"/>
        <v>3.56E-2</v>
      </c>
      <c r="E34">
        <f t="shared" si="12"/>
        <v>3.7000000000000002E-3</v>
      </c>
      <c r="F34">
        <f t="shared" si="13"/>
        <v>1.3171999999999999E-4</v>
      </c>
      <c r="G34">
        <f t="shared" si="14"/>
        <v>2.6343999999999998E-4</v>
      </c>
      <c r="H34">
        <v>1.3077E-5</v>
      </c>
      <c r="I34">
        <f t="shared" si="11"/>
        <v>49639.386577588833</v>
      </c>
    </row>
    <row r="35" spans="1:11">
      <c r="A35">
        <v>2</v>
      </c>
      <c r="B35">
        <v>356</v>
      </c>
      <c r="C35">
        <v>37</v>
      </c>
      <c r="D35">
        <f t="shared" si="12"/>
        <v>3.56E-2</v>
      </c>
      <c r="E35">
        <f t="shared" si="12"/>
        <v>3.7000000000000002E-3</v>
      </c>
      <c r="F35">
        <f t="shared" si="13"/>
        <v>1.3171999999999999E-4</v>
      </c>
      <c r="G35">
        <f t="shared" si="14"/>
        <v>2.6343999999999998E-4</v>
      </c>
      <c r="H35">
        <v>1.3012E-5</v>
      </c>
      <c r="I35">
        <f t="shared" si="11"/>
        <v>49392.651078044335</v>
      </c>
    </row>
    <row r="36" spans="1:11">
      <c r="A36" s="12">
        <v>2</v>
      </c>
      <c r="B36" s="12">
        <v>356</v>
      </c>
      <c r="C36" s="12">
        <v>37</v>
      </c>
      <c r="D36" s="12">
        <f t="shared" si="12"/>
        <v>3.56E-2</v>
      </c>
      <c r="E36" s="12">
        <f t="shared" si="12"/>
        <v>3.7000000000000002E-3</v>
      </c>
      <c r="F36" s="12">
        <f t="shared" si="13"/>
        <v>1.3171999999999999E-4</v>
      </c>
      <c r="G36" s="12">
        <f t="shared" si="14"/>
        <v>2.6343999999999998E-4</v>
      </c>
      <c r="H36" s="12">
        <v>1.277E-5</v>
      </c>
      <c r="I36" s="12">
        <f t="shared" si="11"/>
        <v>48474.0358335864</v>
      </c>
      <c r="J36" s="12">
        <f>AVERAGE(I32:I36)</f>
        <v>49272.699665958098</v>
      </c>
      <c r="K36" s="12">
        <f>_xlfn.STDEV.P(I32:I36)</f>
        <v>446.17028498878341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527F2-DD1D-4474-B1CB-DE9872A8B49A}">
  <dimension ref="A1:Q35"/>
  <sheetViews>
    <sheetView zoomScale="82" zoomScaleNormal="82" workbookViewId="0">
      <selection activeCell="A3" sqref="A3:XFD3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0.4414062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5" t="s">
        <v>16</v>
      </c>
      <c r="B1" s="15"/>
      <c r="C1" s="15"/>
      <c r="D1" s="15"/>
      <c r="E1" s="15"/>
      <c r="F1" s="15"/>
      <c r="G1" s="15"/>
      <c r="H1" s="15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3.6785E-6</v>
      </c>
      <c r="I3" s="2">
        <f t="shared" ref="I3:I7" si="0">(H3/G3)*1000000</f>
        <v>279266.62617673853</v>
      </c>
      <c r="J3" s="8">
        <v>4.8959E-9</v>
      </c>
      <c r="K3" s="2">
        <f t="shared" ref="K3:K7" si="1">3.3520779*I3*100</f>
        <v>93612348.58146067</v>
      </c>
      <c r="L3" s="7">
        <f t="shared" ref="L3:L7" si="2">I3*(SQRT(F3))</f>
        <v>3205.1244662120889</v>
      </c>
      <c r="M3" s="7">
        <f>SQRT(2*1.6*0.0000000000000000001*J3)</f>
        <v>3.958140977782373E-14</v>
      </c>
      <c r="N3" s="3">
        <f t="shared" ref="N3:N7" si="3">L3/M3</f>
        <v>8.0975500473654768E+16</v>
      </c>
      <c r="O3" s="2">
        <f t="shared" ref="O3:O7" si="4">H3/J3</f>
        <v>751.34296043628342</v>
      </c>
      <c r="P3" s="2">
        <f>I3*1240/365</f>
        <v>948741.41495659121</v>
      </c>
      <c r="Q3" s="2">
        <f t="shared" ref="Q3:Q7" si="5">20*LOG10(O3)</f>
        <v>57.516764434508644</v>
      </c>
    </row>
    <row r="4" spans="1:17">
      <c r="A4">
        <v>0.5</v>
      </c>
      <c r="B4">
        <v>356</v>
      </c>
      <c r="C4">
        <v>37</v>
      </c>
      <c r="D4" s="6">
        <f t="shared" ref="D4:E7" si="6">B4*0.0001</f>
        <v>3.56E-2</v>
      </c>
      <c r="E4" s="7">
        <f t="shared" si="6"/>
        <v>3.7000000000000002E-3</v>
      </c>
      <c r="F4" s="6">
        <f t="shared" ref="F4:F7" si="7">D4*E4</f>
        <v>1.3171999999999999E-4</v>
      </c>
      <c r="G4" s="6">
        <f t="shared" ref="G4:G7" si="8">(A4*F4)</f>
        <v>6.5859999999999996E-5</v>
      </c>
      <c r="H4" s="8">
        <v>1.3638999999999999E-5</v>
      </c>
      <c r="I4" s="2">
        <f t="shared" si="0"/>
        <v>207090.79866383236</v>
      </c>
      <c r="J4" s="8">
        <v>1.4E-8</v>
      </c>
      <c r="K4" s="2">
        <f t="shared" si="1"/>
        <v>69418448.949438199</v>
      </c>
      <c r="L4" s="7">
        <f t="shared" si="2"/>
        <v>2376.7673015993846</v>
      </c>
      <c r="M4" s="7">
        <f t="shared" ref="M4:M7" si="9">SQRT(2*1.6*0.0000000000000000001*J4)</f>
        <v>6.6932802122726043E-14</v>
      </c>
      <c r="N4" s="3">
        <f t="shared" si="3"/>
        <v>3.5509753457526148E+16</v>
      </c>
      <c r="O4" s="2">
        <f t="shared" si="4"/>
        <v>974.21428571428567</v>
      </c>
      <c r="P4" s="2">
        <f t="shared" ref="P4:P7" si="10">I4*1240/365</f>
        <v>703541.34340589622</v>
      </c>
      <c r="Q4" s="2">
        <f t="shared" si="5"/>
        <v>59.773089874072348</v>
      </c>
    </row>
    <row r="5" spans="1:17">
      <c r="A5">
        <v>1</v>
      </c>
      <c r="B5">
        <v>356</v>
      </c>
      <c r="C5">
        <v>37</v>
      </c>
      <c r="D5" s="6">
        <f t="shared" si="6"/>
        <v>3.56E-2</v>
      </c>
      <c r="E5" s="7">
        <f t="shared" si="6"/>
        <v>3.7000000000000002E-3</v>
      </c>
      <c r="F5" s="6">
        <f t="shared" si="7"/>
        <v>1.3171999999999999E-4</v>
      </c>
      <c r="G5" s="6">
        <f t="shared" si="8"/>
        <v>1.3171999999999999E-4</v>
      </c>
      <c r="H5" s="8">
        <v>2.1223999999999999E-5</v>
      </c>
      <c r="I5" s="2">
        <f t="shared" si="0"/>
        <v>161129.66899483753</v>
      </c>
      <c r="J5" s="8">
        <v>4.7458000000000001E-8</v>
      </c>
      <c r="K5" s="2">
        <f t="shared" si="1"/>
        <v>54011920.247191004</v>
      </c>
      <c r="L5" s="7">
        <f t="shared" si="2"/>
        <v>1849.2744779362613</v>
      </c>
      <c r="M5" s="7">
        <f t="shared" si="9"/>
        <v>1.2323376160776721E-13</v>
      </c>
      <c r="N5" s="3">
        <f t="shared" si="3"/>
        <v>1.5006232495135526E+16</v>
      </c>
      <c r="O5" s="2">
        <f t="shared" si="4"/>
        <v>447.21648615618017</v>
      </c>
      <c r="P5" s="2">
        <f t="shared" si="10"/>
        <v>547399.42343451653</v>
      </c>
      <c r="Q5" s="2">
        <f t="shared" si="5"/>
        <v>53.010356099476333</v>
      </c>
    </row>
    <row r="6" spans="1:17">
      <c r="A6">
        <v>1.5</v>
      </c>
      <c r="B6">
        <v>356</v>
      </c>
      <c r="C6">
        <v>37</v>
      </c>
      <c r="D6" s="6">
        <f t="shared" si="6"/>
        <v>3.56E-2</v>
      </c>
      <c r="E6" s="7">
        <f t="shared" si="6"/>
        <v>3.7000000000000002E-3</v>
      </c>
      <c r="F6" s="6">
        <f t="shared" si="7"/>
        <v>1.3171999999999999E-4</v>
      </c>
      <c r="G6" s="6">
        <f t="shared" si="8"/>
        <v>1.9757999999999999E-4</v>
      </c>
      <c r="H6" s="8">
        <v>2.6049000000000001E-5</v>
      </c>
      <c r="I6" s="2">
        <f t="shared" si="0"/>
        <v>131840.26723352569</v>
      </c>
      <c r="J6" s="8">
        <v>4.9999999999999998E-8</v>
      </c>
      <c r="K6" s="2">
        <f t="shared" si="1"/>
        <v>44193884.612359561</v>
      </c>
      <c r="L6" s="7">
        <f t="shared" si="2"/>
        <v>1513.121964937859</v>
      </c>
      <c r="M6" s="7">
        <f t="shared" si="9"/>
        <v>1.2649110640673518E-13</v>
      </c>
      <c r="N6" s="3">
        <f t="shared" si="3"/>
        <v>1.1962279467082682E+16</v>
      </c>
      <c r="O6" s="2">
        <f t="shared" si="4"/>
        <v>520.98</v>
      </c>
      <c r="P6" s="2">
        <f t="shared" si="10"/>
        <v>447895.70238238864</v>
      </c>
      <c r="Q6" s="2">
        <f t="shared" si="5"/>
        <v>54.336421028126452</v>
      </c>
    </row>
    <row r="7" spans="1:17">
      <c r="A7">
        <v>2</v>
      </c>
      <c r="B7">
        <v>356</v>
      </c>
      <c r="C7">
        <v>37</v>
      </c>
      <c r="D7" s="6">
        <f t="shared" si="6"/>
        <v>3.56E-2</v>
      </c>
      <c r="E7" s="7">
        <f t="shared" si="6"/>
        <v>3.7000000000000002E-3</v>
      </c>
      <c r="F7" s="6">
        <f t="shared" si="7"/>
        <v>1.3171999999999999E-4</v>
      </c>
      <c r="G7" s="6">
        <f t="shared" si="8"/>
        <v>2.6343999999999998E-4</v>
      </c>
      <c r="H7" s="8">
        <v>3.0000000000000001E-5</v>
      </c>
      <c r="I7" s="2">
        <f t="shared" si="0"/>
        <v>113877.92286668692</v>
      </c>
      <c r="J7" s="8">
        <v>4.4899999999999998E-8</v>
      </c>
      <c r="K7" s="2">
        <f t="shared" si="1"/>
        <v>38172766.853932582</v>
      </c>
      <c r="L7" s="7">
        <f t="shared" si="2"/>
        <v>1306.9693351415342</v>
      </c>
      <c r="M7" s="7">
        <f t="shared" si="9"/>
        <v>1.1986659251017357E-13</v>
      </c>
      <c r="N7" s="3">
        <f t="shared" si="3"/>
        <v>1.0903532900800582E+16</v>
      </c>
      <c r="O7" s="2">
        <f t="shared" si="4"/>
        <v>668.15144766147</v>
      </c>
      <c r="P7" s="2">
        <f t="shared" si="10"/>
        <v>386872.94343751168</v>
      </c>
      <c r="Q7" s="2">
        <f t="shared" si="5"/>
        <v>56.497498274326787</v>
      </c>
    </row>
    <row r="10" spans="1:17">
      <c r="A10" s="13" t="s">
        <v>0</v>
      </c>
      <c r="B10" s="13" t="s">
        <v>1</v>
      </c>
      <c r="C10" s="13" t="s">
        <v>2</v>
      </c>
      <c r="D10" s="13" t="s">
        <v>3</v>
      </c>
      <c r="E10" s="13" t="s">
        <v>4</v>
      </c>
      <c r="F10" s="13" t="s">
        <v>5</v>
      </c>
      <c r="G10" s="13" t="s">
        <v>18</v>
      </c>
      <c r="H10" s="13" t="s">
        <v>15</v>
      </c>
      <c r="I10" s="13" t="s">
        <v>19</v>
      </c>
      <c r="J10" s="13" t="s">
        <v>20</v>
      </c>
      <c r="K10" s="13" t="s">
        <v>21</v>
      </c>
    </row>
    <row r="11" spans="1:17">
      <c r="A11">
        <v>0.1</v>
      </c>
      <c r="B11">
        <v>356</v>
      </c>
      <c r="C11">
        <v>37</v>
      </c>
      <c r="D11">
        <f>B11*0.0001</f>
        <v>3.56E-2</v>
      </c>
      <c r="E11">
        <f>C11*0.0001</f>
        <v>3.7000000000000002E-3</v>
      </c>
      <c r="F11">
        <f>D11*E11</f>
        <v>1.3171999999999999E-4</v>
      </c>
      <c r="G11">
        <f>(A11*F11)</f>
        <v>1.3172E-5</v>
      </c>
      <c r="H11">
        <v>3.6785E-6</v>
      </c>
      <c r="I11">
        <f t="shared" ref="I11:I35" si="11">(H11/G11)*1000000</f>
        <v>279266.62617673853</v>
      </c>
    </row>
    <row r="12" spans="1:17">
      <c r="A12">
        <v>0.1</v>
      </c>
      <c r="B12">
        <v>356</v>
      </c>
      <c r="C12">
        <v>37</v>
      </c>
      <c r="D12">
        <f t="shared" ref="D12:E35" si="12">B12*0.0001</f>
        <v>3.56E-2</v>
      </c>
      <c r="E12">
        <f t="shared" si="12"/>
        <v>3.7000000000000002E-3</v>
      </c>
      <c r="F12">
        <f t="shared" ref="F12:F35" si="13">D12*E12</f>
        <v>1.3171999999999999E-4</v>
      </c>
      <c r="G12">
        <f t="shared" ref="G12:G35" si="14">(A12*F12)</f>
        <v>1.3172E-5</v>
      </c>
      <c r="H12">
        <v>3.659E-6</v>
      </c>
      <c r="I12">
        <f t="shared" si="11"/>
        <v>277786.21317947161</v>
      </c>
    </row>
    <row r="13" spans="1:17">
      <c r="A13">
        <v>0.1</v>
      </c>
      <c r="B13">
        <v>356</v>
      </c>
      <c r="C13">
        <v>37</v>
      </c>
      <c r="D13">
        <f t="shared" si="12"/>
        <v>3.56E-2</v>
      </c>
      <c r="E13">
        <f t="shared" si="12"/>
        <v>3.7000000000000002E-3</v>
      </c>
      <c r="F13">
        <f t="shared" si="13"/>
        <v>1.3171999999999999E-4</v>
      </c>
      <c r="G13">
        <f t="shared" si="14"/>
        <v>1.3172E-5</v>
      </c>
      <c r="H13">
        <v>3.7500000000000001E-6</v>
      </c>
      <c r="I13">
        <f t="shared" si="11"/>
        <v>284694.80716671731</v>
      </c>
    </row>
    <row r="14" spans="1:17">
      <c r="A14">
        <v>0.1</v>
      </c>
      <c r="B14">
        <v>356</v>
      </c>
      <c r="C14">
        <v>37</v>
      </c>
      <c r="D14">
        <f t="shared" si="12"/>
        <v>3.56E-2</v>
      </c>
      <c r="E14">
        <f t="shared" si="12"/>
        <v>3.7000000000000002E-3</v>
      </c>
      <c r="F14">
        <f t="shared" si="13"/>
        <v>1.3171999999999999E-4</v>
      </c>
      <c r="G14">
        <f t="shared" si="14"/>
        <v>1.3172E-5</v>
      </c>
      <c r="H14">
        <v>3.5599999999999998E-6</v>
      </c>
      <c r="I14">
        <f t="shared" si="11"/>
        <v>270270.27027027024</v>
      </c>
    </row>
    <row r="15" spans="1:17">
      <c r="A15" s="12">
        <v>0.1</v>
      </c>
      <c r="B15" s="12">
        <v>356</v>
      </c>
      <c r="C15" s="12">
        <v>37</v>
      </c>
      <c r="D15" s="12">
        <f t="shared" si="12"/>
        <v>3.56E-2</v>
      </c>
      <c r="E15" s="12">
        <f t="shared" si="12"/>
        <v>3.7000000000000002E-3</v>
      </c>
      <c r="F15" s="12">
        <f t="shared" si="13"/>
        <v>1.3171999999999999E-4</v>
      </c>
      <c r="G15" s="12">
        <f t="shared" si="14"/>
        <v>1.3172E-5</v>
      </c>
      <c r="H15" s="12">
        <v>3.2799999999999999E-6</v>
      </c>
      <c r="I15" s="12">
        <f t="shared" si="11"/>
        <v>249013.05800182204</v>
      </c>
      <c r="J15" s="12">
        <f>AVERAGE(I11:I15)</f>
        <v>272206.19495900394</v>
      </c>
      <c r="K15" s="12">
        <f>_xlfn.STDEV.P(I11:I15)</f>
        <v>12478.951346253463</v>
      </c>
    </row>
    <row r="16" spans="1:17">
      <c r="A16">
        <v>0.5</v>
      </c>
      <c r="B16">
        <v>356</v>
      </c>
      <c r="C16">
        <v>37</v>
      </c>
      <c r="D16">
        <f t="shared" si="12"/>
        <v>3.56E-2</v>
      </c>
      <c r="E16">
        <f t="shared" si="12"/>
        <v>3.7000000000000002E-3</v>
      </c>
      <c r="F16">
        <f t="shared" si="13"/>
        <v>1.3171999999999999E-4</v>
      </c>
      <c r="G16">
        <f t="shared" si="14"/>
        <v>6.5859999999999996E-5</v>
      </c>
      <c r="H16">
        <v>1.3638999999999999E-5</v>
      </c>
      <c r="I16">
        <f t="shared" si="11"/>
        <v>207090.79866383236</v>
      </c>
    </row>
    <row r="17" spans="1:11">
      <c r="A17">
        <v>0.5</v>
      </c>
      <c r="B17">
        <v>356</v>
      </c>
      <c r="C17">
        <v>37</v>
      </c>
      <c r="D17">
        <f t="shared" si="12"/>
        <v>3.56E-2</v>
      </c>
      <c r="E17">
        <f t="shared" si="12"/>
        <v>3.7000000000000002E-3</v>
      </c>
      <c r="F17">
        <f t="shared" si="13"/>
        <v>1.3171999999999999E-4</v>
      </c>
      <c r="G17">
        <f t="shared" si="14"/>
        <v>6.5859999999999996E-5</v>
      </c>
      <c r="H17">
        <v>1.329E-5</v>
      </c>
      <c r="I17">
        <f t="shared" si="11"/>
        <v>201791.6793197692</v>
      </c>
    </row>
    <row r="18" spans="1:11">
      <c r="A18">
        <v>0.5</v>
      </c>
      <c r="B18">
        <v>356</v>
      </c>
      <c r="C18">
        <v>37</v>
      </c>
      <c r="D18">
        <f t="shared" si="12"/>
        <v>3.56E-2</v>
      </c>
      <c r="E18">
        <f t="shared" si="12"/>
        <v>3.7000000000000002E-3</v>
      </c>
      <c r="F18">
        <f t="shared" si="13"/>
        <v>1.3171999999999999E-4</v>
      </c>
      <c r="G18">
        <f t="shared" si="14"/>
        <v>6.5859999999999996E-5</v>
      </c>
      <c r="H18">
        <v>1.4715999999999999E-5</v>
      </c>
      <c r="I18">
        <f t="shared" si="11"/>
        <v>223443.66838748861</v>
      </c>
    </row>
    <row r="19" spans="1:11">
      <c r="A19">
        <v>0.5</v>
      </c>
      <c r="B19">
        <v>356</v>
      </c>
      <c r="C19">
        <v>37</v>
      </c>
      <c r="D19">
        <f t="shared" si="12"/>
        <v>3.56E-2</v>
      </c>
      <c r="E19">
        <f t="shared" si="12"/>
        <v>3.7000000000000002E-3</v>
      </c>
      <c r="F19">
        <f t="shared" si="13"/>
        <v>1.3171999999999999E-4</v>
      </c>
      <c r="G19">
        <f t="shared" si="14"/>
        <v>6.5859999999999996E-5</v>
      </c>
      <c r="H19">
        <v>1.314E-5</v>
      </c>
      <c r="I19">
        <f t="shared" si="11"/>
        <v>199514.12086243546</v>
      </c>
    </row>
    <row r="20" spans="1:11">
      <c r="A20" s="12">
        <v>0.5</v>
      </c>
      <c r="B20" s="12">
        <v>356</v>
      </c>
      <c r="C20" s="12">
        <v>37</v>
      </c>
      <c r="D20" s="12">
        <f t="shared" si="12"/>
        <v>3.56E-2</v>
      </c>
      <c r="E20" s="12">
        <f t="shared" si="12"/>
        <v>3.7000000000000002E-3</v>
      </c>
      <c r="F20" s="12">
        <f t="shared" si="13"/>
        <v>1.3171999999999999E-4</v>
      </c>
      <c r="G20" s="12">
        <f t="shared" si="14"/>
        <v>6.5859999999999996E-5</v>
      </c>
      <c r="H20" s="12">
        <v>1.4440000000000001E-5</v>
      </c>
      <c r="I20" s="12">
        <f t="shared" si="11"/>
        <v>219252.96082599455</v>
      </c>
      <c r="J20" s="12">
        <f>AVERAGE(I16:I20)</f>
        <v>210218.64561190404</v>
      </c>
      <c r="K20" s="12">
        <f>_xlfn.STDEV.P(I16:I20)</f>
        <v>9506.8829416754816</v>
      </c>
    </row>
    <row r="21" spans="1:11">
      <c r="A21">
        <v>1</v>
      </c>
      <c r="B21">
        <v>356</v>
      </c>
      <c r="C21">
        <v>37</v>
      </c>
      <c r="D21">
        <f t="shared" si="12"/>
        <v>3.56E-2</v>
      </c>
      <c r="E21">
        <f t="shared" si="12"/>
        <v>3.7000000000000002E-3</v>
      </c>
      <c r="F21">
        <f t="shared" si="13"/>
        <v>1.3171999999999999E-4</v>
      </c>
      <c r="G21">
        <f t="shared" si="14"/>
        <v>1.3171999999999999E-4</v>
      </c>
      <c r="H21">
        <v>2.1223999999999999E-5</v>
      </c>
      <c r="I21">
        <f t="shared" si="11"/>
        <v>161129.66899483753</v>
      </c>
    </row>
    <row r="22" spans="1:11">
      <c r="A22">
        <v>1</v>
      </c>
      <c r="B22">
        <v>356</v>
      </c>
      <c r="C22">
        <v>37</v>
      </c>
      <c r="D22">
        <f t="shared" si="12"/>
        <v>3.56E-2</v>
      </c>
      <c r="E22">
        <f t="shared" si="12"/>
        <v>3.7000000000000002E-3</v>
      </c>
      <c r="F22">
        <f t="shared" si="13"/>
        <v>1.3171999999999999E-4</v>
      </c>
      <c r="G22">
        <f t="shared" si="14"/>
        <v>1.3171999999999999E-4</v>
      </c>
      <c r="H22">
        <v>2.0020000000000001E-5</v>
      </c>
      <c r="I22">
        <f t="shared" si="11"/>
        <v>151989.06771940482</v>
      </c>
    </row>
    <row r="23" spans="1:11">
      <c r="A23">
        <v>1</v>
      </c>
      <c r="B23">
        <v>356</v>
      </c>
      <c r="C23">
        <v>37</v>
      </c>
      <c r="D23">
        <f t="shared" si="12"/>
        <v>3.56E-2</v>
      </c>
      <c r="E23">
        <f t="shared" si="12"/>
        <v>3.7000000000000002E-3</v>
      </c>
      <c r="F23">
        <f t="shared" si="13"/>
        <v>1.3171999999999999E-4</v>
      </c>
      <c r="G23">
        <f t="shared" si="14"/>
        <v>1.3171999999999999E-4</v>
      </c>
      <c r="H23">
        <v>2.0659999999999999E-5</v>
      </c>
      <c r="I23">
        <f t="shared" si="11"/>
        <v>156847.85909505011</v>
      </c>
    </row>
    <row r="24" spans="1:11">
      <c r="A24">
        <v>1</v>
      </c>
      <c r="B24">
        <v>356</v>
      </c>
      <c r="C24">
        <v>37</v>
      </c>
      <c r="D24">
        <f t="shared" si="12"/>
        <v>3.56E-2</v>
      </c>
      <c r="E24">
        <f t="shared" si="12"/>
        <v>3.7000000000000002E-3</v>
      </c>
      <c r="F24">
        <f t="shared" si="13"/>
        <v>1.3171999999999999E-4</v>
      </c>
      <c r="G24">
        <f t="shared" si="14"/>
        <v>1.3171999999999999E-4</v>
      </c>
      <c r="H24">
        <v>2.1310000000000001E-5</v>
      </c>
      <c r="I24">
        <f t="shared" si="11"/>
        <v>161782.56908593987</v>
      </c>
    </row>
    <row r="25" spans="1:11">
      <c r="A25" s="12">
        <v>1</v>
      </c>
      <c r="B25" s="12">
        <v>356</v>
      </c>
      <c r="C25" s="12">
        <v>37</v>
      </c>
      <c r="D25" s="12">
        <f t="shared" si="12"/>
        <v>3.56E-2</v>
      </c>
      <c r="E25" s="12">
        <f t="shared" si="12"/>
        <v>3.7000000000000002E-3</v>
      </c>
      <c r="F25" s="12">
        <f t="shared" si="13"/>
        <v>1.3171999999999999E-4</v>
      </c>
      <c r="G25" s="12">
        <f t="shared" si="14"/>
        <v>1.3171999999999999E-4</v>
      </c>
      <c r="H25" s="12">
        <v>2.1019999999999999E-5</v>
      </c>
      <c r="I25" s="12">
        <f t="shared" si="11"/>
        <v>159580.92924385058</v>
      </c>
      <c r="J25" s="12">
        <f>AVERAGE(I21:I25)</f>
        <v>158266.01882781662</v>
      </c>
      <c r="K25" s="12">
        <f>_xlfn.STDEV.P(I21:I25)</f>
        <v>3569.5069587889229</v>
      </c>
    </row>
    <row r="26" spans="1:11">
      <c r="A26">
        <v>1.5</v>
      </c>
      <c r="B26">
        <v>356</v>
      </c>
      <c r="C26">
        <v>37</v>
      </c>
      <c r="D26">
        <f t="shared" si="12"/>
        <v>3.56E-2</v>
      </c>
      <c r="E26">
        <f t="shared" si="12"/>
        <v>3.7000000000000002E-3</v>
      </c>
      <c r="F26">
        <f t="shared" si="13"/>
        <v>1.3171999999999999E-4</v>
      </c>
      <c r="G26">
        <f t="shared" si="14"/>
        <v>1.9757999999999999E-4</v>
      </c>
      <c r="H26">
        <v>2.6049000000000001E-5</v>
      </c>
      <c r="I26">
        <f t="shared" si="11"/>
        <v>131840.26723352569</v>
      </c>
    </row>
    <row r="27" spans="1:11">
      <c r="A27">
        <v>1.5</v>
      </c>
      <c r="B27">
        <v>356</v>
      </c>
      <c r="C27">
        <v>37</v>
      </c>
      <c r="D27">
        <f t="shared" si="12"/>
        <v>3.56E-2</v>
      </c>
      <c r="E27">
        <f t="shared" si="12"/>
        <v>3.7000000000000002E-3</v>
      </c>
      <c r="F27">
        <f t="shared" si="13"/>
        <v>1.3171999999999999E-4</v>
      </c>
      <c r="G27">
        <f t="shared" si="14"/>
        <v>1.9757999999999999E-4</v>
      </c>
      <c r="H27">
        <v>2.6169999999999998E-5</v>
      </c>
      <c r="I27">
        <f t="shared" si="11"/>
        <v>132452.67739649763</v>
      </c>
    </row>
    <row r="28" spans="1:11">
      <c r="A28">
        <v>1.5</v>
      </c>
      <c r="B28">
        <v>356</v>
      </c>
      <c r="C28">
        <v>37</v>
      </c>
      <c r="D28">
        <f t="shared" si="12"/>
        <v>3.56E-2</v>
      </c>
      <c r="E28">
        <f t="shared" si="12"/>
        <v>3.7000000000000002E-3</v>
      </c>
      <c r="F28">
        <f t="shared" si="13"/>
        <v>1.3171999999999999E-4</v>
      </c>
      <c r="G28">
        <f t="shared" si="14"/>
        <v>1.9757999999999999E-4</v>
      </c>
      <c r="H28">
        <v>2.584E-5</v>
      </c>
      <c r="I28">
        <f t="shared" si="11"/>
        <v>130782.46786111956</v>
      </c>
    </row>
    <row r="29" spans="1:11">
      <c r="A29">
        <v>1.5</v>
      </c>
      <c r="B29">
        <v>356</v>
      </c>
      <c r="C29">
        <v>37</v>
      </c>
      <c r="D29">
        <f t="shared" si="12"/>
        <v>3.56E-2</v>
      </c>
      <c r="E29">
        <f t="shared" si="12"/>
        <v>3.7000000000000002E-3</v>
      </c>
      <c r="F29">
        <f t="shared" si="13"/>
        <v>1.3171999999999999E-4</v>
      </c>
      <c r="G29">
        <f t="shared" si="14"/>
        <v>1.9757999999999999E-4</v>
      </c>
      <c r="H29">
        <v>2.5199E-5</v>
      </c>
      <c r="I29">
        <f t="shared" si="11"/>
        <v>127538.21236967306</v>
      </c>
    </row>
    <row r="30" spans="1:11">
      <c r="A30" s="12">
        <v>1.5</v>
      </c>
      <c r="B30" s="12">
        <v>356</v>
      </c>
      <c r="C30" s="12">
        <v>37</v>
      </c>
      <c r="D30" s="12">
        <f t="shared" si="12"/>
        <v>3.56E-2</v>
      </c>
      <c r="E30" s="12">
        <f t="shared" si="12"/>
        <v>3.7000000000000002E-3</v>
      </c>
      <c r="F30" s="12">
        <f t="shared" si="13"/>
        <v>1.3171999999999999E-4</v>
      </c>
      <c r="G30" s="12">
        <f t="shared" si="14"/>
        <v>1.9757999999999999E-4</v>
      </c>
      <c r="H30" s="12">
        <v>2.5890000000000001E-5</v>
      </c>
      <c r="I30" s="12">
        <f t="shared" si="11"/>
        <v>131035.52991193443</v>
      </c>
      <c r="J30" s="12">
        <f>AVERAGE(I26:I30)</f>
        <v>130729.83095455007</v>
      </c>
      <c r="K30" s="12">
        <f>_xlfn.STDEV.P(I26:I30)</f>
        <v>1701.9941410009637</v>
      </c>
    </row>
    <row r="31" spans="1:11">
      <c r="A31">
        <v>2</v>
      </c>
      <c r="B31">
        <v>356</v>
      </c>
      <c r="C31">
        <v>37</v>
      </c>
      <c r="D31">
        <f t="shared" si="12"/>
        <v>3.56E-2</v>
      </c>
      <c r="E31">
        <f t="shared" si="12"/>
        <v>3.7000000000000002E-3</v>
      </c>
      <c r="F31">
        <f t="shared" si="13"/>
        <v>1.3171999999999999E-4</v>
      </c>
      <c r="G31">
        <f t="shared" si="14"/>
        <v>2.6343999999999998E-4</v>
      </c>
      <c r="H31">
        <v>3.0000000000000001E-5</v>
      </c>
      <c r="I31">
        <f t="shared" si="11"/>
        <v>113877.92286668692</v>
      </c>
    </row>
    <row r="32" spans="1:11">
      <c r="A32">
        <v>2</v>
      </c>
      <c r="B32">
        <v>356</v>
      </c>
      <c r="C32">
        <v>37</v>
      </c>
      <c r="D32">
        <f t="shared" si="12"/>
        <v>3.56E-2</v>
      </c>
      <c r="E32">
        <f t="shared" si="12"/>
        <v>3.7000000000000002E-3</v>
      </c>
      <c r="F32">
        <f t="shared" si="13"/>
        <v>1.3171999999999999E-4</v>
      </c>
      <c r="G32">
        <f t="shared" si="14"/>
        <v>2.6343999999999998E-4</v>
      </c>
      <c r="H32">
        <v>2.8560000000000001E-5</v>
      </c>
      <c r="I32">
        <f t="shared" si="11"/>
        <v>108411.78256908595</v>
      </c>
    </row>
    <row r="33" spans="1:11">
      <c r="A33">
        <v>2</v>
      </c>
      <c r="B33">
        <v>356</v>
      </c>
      <c r="C33">
        <v>37</v>
      </c>
      <c r="D33">
        <f t="shared" si="12"/>
        <v>3.56E-2</v>
      </c>
      <c r="E33">
        <f t="shared" si="12"/>
        <v>3.7000000000000002E-3</v>
      </c>
      <c r="F33">
        <f t="shared" si="13"/>
        <v>1.3171999999999999E-4</v>
      </c>
      <c r="G33">
        <f t="shared" si="14"/>
        <v>2.6343999999999998E-4</v>
      </c>
      <c r="H33">
        <v>2.9200000000000002E-5</v>
      </c>
      <c r="I33">
        <f t="shared" si="11"/>
        <v>110841.17825690861</v>
      </c>
    </row>
    <row r="34" spans="1:11">
      <c r="A34">
        <v>2</v>
      </c>
      <c r="B34">
        <v>356</v>
      </c>
      <c r="C34">
        <v>37</v>
      </c>
      <c r="D34">
        <f t="shared" si="12"/>
        <v>3.56E-2</v>
      </c>
      <c r="E34">
        <f t="shared" si="12"/>
        <v>3.7000000000000002E-3</v>
      </c>
      <c r="F34">
        <f t="shared" si="13"/>
        <v>1.3171999999999999E-4</v>
      </c>
      <c r="G34">
        <f t="shared" si="14"/>
        <v>2.6343999999999998E-4</v>
      </c>
      <c r="H34">
        <v>2.9850000000000001E-5</v>
      </c>
      <c r="I34">
        <f t="shared" si="11"/>
        <v>113308.53325235349</v>
      </c>
    </row>
    <row r="35" spans="1:11">
      <c r="A35" s="12">
        <v>2</v>
      </c>
      <c r="B35" s="12">
        <v>356</v>
      </c>
      <c r="C35" s="12">
        <v>37</v>
      </c>
      <c r="D35" s="12">
        <f t="shared" si="12"/>
        <v>3.56E-2</v>
      </c>
      <c r="E35" s="12">
        <f t="shared" si="12"/>
        <v>3.7000000000000002E-3</v>
      </c>
      <c r="F35" s="12">
        <f t="shared" si="13"/>
        <v>1.3171999999999999E-4</v>
      </c>
      <c r="G35" s="12">
        <f t="shared" si="14"/>
        <v>2.6343999999999998E-4</v>
      </c>
      <c r="H35" s="12">
        <v>2.7909999999999999E-5</v>
      </c>
      <c r="I35" s="12">
        <f t="shared" si="11"/>
        <v>105944.42757364106</v>
      </c>
      <c r="J35" s="12">
        <f>AVERAGE(I31:I35)</f>
        <v>110476.76890373518</v>
      </c>
      <c r="K35" s="12">
        <f>_xlfn.STDEV.P(I31:I35)</f>
        <v>2984.1520831638472</v>
      </c>
    </row>
  </sheetData>
  <mergeCells count="1">
    <mergeCell ref="A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F1290-79C1-48F8-BFF0-1FC19C6445AE}">
  <dimension ref="A1:Q39"/>
  <sheetViews>
    <sheetView zoomScale="71" zoomScaleNormal="71" workbookViewId="0">
      <selection activeCell="A3" sqref="A3:XFD3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0.4414062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5" t="s">
        <v>16</v>
      </c>
      <c r="B1" s="15"/>
      <c r="C1" s="15"/>
      <c r="D1" s="15"/>
      <c r="E1" s="15"/>
      <c r="F1" s="15"/>
      <c r="G1" s="15"/>
      <c r="H1" s="15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6.1932000000000003E-6</v>
      </c>
      <c r="I3" s="2">
        <f t="shared" ref="I3:I7" si="0">(H3/G3)*1000000</f>
        <v>470179.16793197696</v>
      </c>
      <c r="J3" s="8">
        <v>1.6669999999999999E-9</v>
      </c>
      <c r="K3" s="11">
        <f t="shared" ref="K3:K7" si="1">3.397165917*I3*100</f>
        <v>159727664.41819316</v>
      </c>
      <c r="L3" s="7">
        <f t="shared" ref="L3:L7" si="2">I3*(SQRT(F3))</f>
        <v>5396.2149909323662</v>
      </c>
      <c r="M3" s="10">
        <f t="shared" ref="M3:M7" si="3">SQRT(2*1.602*0.0000000000000000001*J3)</f>
        <v>2.3110750745053698E-14</v>
      </c>
      <c r="N3" s="3">
        <f t="shared" ref="N3:N7" si="4">L3/M3</f>
        <v>2.334937125349464E+17</v>
      </c>
      <c r="O3" s="2">
        <f t="shared" ref="O3:O7" si="5">H3/J3</f>
        <v>3715.1769646070788</v>
      </c>
      <c r="P3" s="2">
        <f>I3*1240/365</f>
        <v>1597321.0088647984</v>
      </c>
      <c r="Q3" s="2">
        <f t="shared" ref="Q3:Q7" si="6">20*LOG10(O3)</f>
        <v>71.399590105791432</v>
      </c>
    </row>
    <row r="4" spans="1:17">
      <c r="A4">
        <v>0.5</v>
      </c>
      <c r="B4">
        <v>356</v>
      </c>
      <c r="C4">
        <v>37</v>
      </c>
      <c r="D4" s="6">
        <f t="shared" ref="D4:E7" si="7">B4*0.0001</f>
        <v>3.56E-2</v>
      </c>
      <c r="E4" s="7">
        <f t="shared" si="7"/>
        <v>3.7000000000000002E-3</v>
      </c>
      <c r="F4" s="6">
        <f t="shared" ref="F4:F7" si="8">D4*E4</f>
        <v>1.3171999999999999E-4</v>
      </c>
      <c r="G4" s="6">
        <f t="shared" ref="G4:G7" si="9">(A4*F4)</f>
        <v>6.5859999999999996E-5</v>
      </c>
      <c r="H4" s="8">
        <v>2.372E-5</v>
      </c>
      <c r="I4" s="2">
        <f t="shared" si="0"/>
        <v>360157.91071970848</v>
      </c>
      <c r="J4" s="8">
        <v>2.1272E-8</v>
      </c>
      <c r="K4" s="11">
        <f t="shared" si="1"/>
        <v>122351617.90349227</v>
      </c>
      <c r="L4" s="7">
        <f t="shared" si="2"/>
        <v>4133.5083506076253</v>
      </c>
      <c r="M4" s="10">
        <f t="shared" si="3"/>
        <v>8.2556337128048496E-14</v>
      </c>
      <c r="N4" s="3">
        <f t="shared" si="4"/>
        <v>5.0068940730696088E+16</v>
      </c>
      <c r="O4" s="2">
        <f t="shared" si="5"/>
        <v>1115.0808574652124</v>
      </c>
      <c r="P4" s="2">
        <f t="shared" ref="P4:P7" si="10">I4*1240/365</f>
        <v>1223550.1624450369</v>
      </c>
      <c r="Q4" s="2">
        <f t="shared" si="6"/>
        <v>60.946127207374289</v>
      </c>
    </row>
    <row r="5" spans="1:17">
      <c r="A5">
        <v>1</v>
      </c>
      <c r="B5">
        <v>356</v>
      </c>
      <c r="C5">
        <v>37</v>
      </c>
      <c r="D5" s="6">
        <f t="shared" si="7"/>
        <v>3.56E-2</v>
      </c>
      <c r="E5" s="7">
        <f t="shared" si="7"/>
        <v>3.7000000000000002E-3</v>
      </c>
      <c r="F5" s="6">
        <f t="shared" si="8"/>
        <v>1.3171999999999999E-4</v>
      </c>
      <c r="G5" s="6">
        <f t="shared" si="9"/>
        <v>1.3171999999999999E-4</v>
      </c>
      <c r="H5" s="8">
        <v>3.6032999999999999E-5</v>
      </c>
      <c r="I5" s="2">
        <f t="shared" si="0"/>
        <v>273557.5463103553</v>
      </c>
      <c r="J5" s="8">
        <v>5.2495000000000001E-8</v>
      </c>
      <c r="K5" s="11">
        <f t="shared" si="1"/>
        <v>92932037.266368821</v>
      </c>
      <c r="L5" s="7">
        <f t="shared" si="2"/>
        <v>3139.6017368769931</v>
      </c>
      <c r="M5" s="10">
        <f t="shared" si="3"/>
        <v>1.2968962178987185E-13</v>
      </c>
      <c r="N5" s="3">
        <f t="shared" si="4"/>
        <v>2.420858117671048E+16</v>
      </c>
      <c r="O5" s="2">
        <f t="shared" si="5"/>
        <v>686.40822935517667</v>
      </c>
      <c r="P5" s="2">
        <f t="shared" si="10"/>
        <v>929346.18472559063</v>
      </c>
      <c r="Q5" s="2">
        <f t="shared" si="6"/>
        <v>56.731649632655596</v>
      </c>
    </row>
    <row r="6" spans="1:17">
      <c r="A6">
        <v>1.5</v>
      </c>
      <c r="B6">
        <v>356</v>
      </c>
      <c r="C6">
        <v>37</v>
      </c>
      <c r="D6" s="6">
        <f t="shared" si="7"/>
        <v>3.56E-2</v>
      </c>
      <c r="E6" s="7">
        <f t="shared" si="7"/>
        <v>3.7000000000000002E-3</v>
      </c>
      <c r="F6" s="6">
        <f t="shared" si="8"/>
        <v>1.3171999999999999E-4</v>
      </c>
      <c r="G6" s="6">
        <f t="shared" si="9"/>
        <v>1.9757999999999999E-4</v>
      </c>
      <c r="H6" s="8">
        <v>4.4573999999999997E-5</v>
      </c>
      <c r="I6" s="2">
        <f t="shared" si="0"/>
        <v>225599.75706043124</v>
      </c>
      <c r="J6" s="8">
        <v>1.448E-7</v>
      </c>
      <c r="K6" s="11">
        <f t="shared" si="1"/>
        <v>76639980.556917712</v>
      </c>
      <c r="L6" s="7">
        <f t="shared" si="2"/>
        <v>2589.1933842043886</v>
      </c>
      <c r="M6" s="10">
        <f t="shared" si="3"/>
        <v>2.1539247897733106E-13</v>
      </c>
      <c r="N6" s="3">
        <f t="shared" si="4"/>
        <v>1.2020816123653454E+16</v>
      </c>
      <c r="O6" s="2">
        <f t="shared" si="5"/>
        <v>307.83149171270719</v>
      </c>
      <c r="P6" s="2">
        <f t="shared" si="10"/>
        <v>766421.09247927321</v>
      </c>
      <c r="Q6" s="2">
        <f t="shared" si="6"/>
        <v>49.766260937424221</v>
      </c>
    </row>
    <row r="7" spans="1:17">
      <c r="A7">
        <v>2</v>
      </c>
      <c r="B7">
        <v>356</v>
      </c>
      <c r="C7">
        <v>37</v>
      </c>
      <c r="D7" s="6">
        <f t="shared" si="7"/>
        <v>3.56E-2</v>
      </c>
      <c r="E7" s="7">
        <f t="shared" si="7"/>
        <v>3.7000000000000002E-3</v>
      </c>
      <c r="F7" s="6">
        <f t="shared" si="8"/>
        <v>1.3171999999999999E-4</v>
      </c>
      <c r="G7" s="6">
        <f t="shared" si="9"/>
        <v>2.6343999999999998E-4</v>
      </c>
      <c r="H7" s="8">
        <v>4.9926000000000003E-5</v>
      </c>
      <c r="I7" s="2">
        <f t="shared" si="0"/>
        <v>189515.63923474037</v>
      </c>
      <c r="J7" s="8">
        <v>1.1566E-7</v>
      </c>
      <c r="K7" s="11">
        <f t="shared" si="1"/>
        <v>64381607.034672797</v>
      </c>
      <c r="L7" s="7">
        <f t="shared" si="2"/>
        <v>2175.0583675425414</v>
      </c>
      <c r="M7" s="10">
        <f t="shared" si="3"/>
        <v>1.925031532209278E-13</v>
      </c>
      <c r="N7" s="3">
        <f t="shared" si="4"/>
        <v>1.1298819427889154E+16</v>
      </c>
      <c r="O7" s="2">
        <f t="shared" si="5"/>
        <v>431.6617672488328</v>
      </c>
      <c r="P7" s="2">
        <f t="shared" si="10"/>
        <v>643833.95246870711</v>
      </c>
      <c r="Q7" s="2">
        <f t="shared" si="6"/>
        <v>52.70287168852181</v>
      </c>
    </row>
    <row r="13" spans="1:17">
      <c r="H13">
        <v>9.9999999999999998E-20</v>
      </c>
    </row>
    <row r="14" spans="1:17">
      <c r="A14" s="13" t="s">
        <v>0</v>
      </c>
      <c r="B14" s="13" t="s">
        <v>1</v>
      </c>
      <c r="C14" s="13" t="s">
        <v>2</v>
      </c>
      <c r="D14" s="13" t="s">
        <v>3</v>
      </c>
      <c r="E14" s="13" t="s">
        <v>4</v>
      </c>
      <c r="F14" s="13" t="s">
        <v>5</v>
      </c>
      <c r="G14" s="14" t="s">
        <v>18</v>
      </c>
      <c r="H14" s="13" t="s">
        <v>15</v>
      </c>
      <c r="I14" s="13" t="s">
        <v>19</v>
      </c>
      <c r="J14" s="13" t="s">
        <v>20</v>
      </c>
      <c r="K14" s="13" t="s">
        <v>21</v>
      </c>
    </row>
    <row r="15" spans="1:17">
      <c r="A15">
        <v>0.1</v>
      </c>
      <c r="B15">
        <v>356</v>
      </c>
      <c r="C15">
        <v>37</v>
      </c>
      <c r="D15">
        <f>B15*0.0001</f>
        <v>3.56E-2</v>
      </c>
      <c r="E15">
        <f>C15*0.0001</f>
        <v>3.7000000000000002E-3</v>
      </c>
      <c r="F15">
        <f>D15*E15</f>
        <v>1.3171999999999999E-4</v>
      </c>
      <c r="G15">
        <f>(A15*F15)</f>
        <v>1.3172E-5</v>
      </c>
      <c r="H15">
        <v>6.1932000000000003E-6</v>
      </c>
      <c r="I15">
        <f t="shared" ref="I15:I39" si="11">(H15/G15)*1000000</f>
        <v>470179.16793197696</v>
      </c>
    </row>
    <row r="16" spans="1:17">
      <c r="A16">
        <v>0.1</v>
      </c>
      <c r="B16">
        <v>356</v>
      </c>
      <c r="C16">
        <v>37</v>
      </c>
      <c r="D16">
        <f t="shared" ref="D16:E39" si="12">B16*0.0001</f>
        <v>3.56E-2</v>
      </c>
      <c r="E16">
        <f t="shared" si="12"/>
        <v>3.7000000000000002E-3</v>
      </c>
      <c r="F16">
        <f t="shared" ref="F16:F39" si="13">D16*E16</f>
        <v>1.3171999999999999E-4</v>
      </c>
      <c r="G16">
        <f t="shared" ref="G16:G39" si="14">(A16*F16)</f>
        <v>1.3172E-5</v>
      </c>
      <c r="H16">
        <v>5.6999999999999996E-6</v>
      </c>
      <c r="I16">
        <f t="shared" si="11"/>
        <v>432736.10689341027</v>
      </c>
    </row>
    <row r="17" spans="1:11">
      <c r="A17">
        <v>0.1</v>
      </c>
      <c r="B17">
        <v>356</v>
      </c>
      <c r="C17">
        <v>37</v>
      </c>
      <c r="D17">
        <f t="shared" si="12"/>
        <v>3.56E-2</v>
      </c>
      <c r="E17">
        <f t="shared" si="12"/>
        <v>3.7000000000000002E-3</v>
      </c>
      <c r="F17">
        <f t="shared" si="13"/>
        <v>1.3171999999999999E-4</v>
      </c>
      <c r="G17">
        <f t="shared" si="14"/>
        <v>1.3172E-5</v>
      </c>
      <c r="H17">
        <v>6.6699999999999997E-6</v>
      </c>
      <c r="I17">
        <f t="shared" si="11"/>
        <v>506377.1636805344</v>
      </c>
    </row>
    <row r="18" spans="1:11">
      <c r="A18">
        <v>0.1</v>
      </c>
      <c r="B18">
        <v>356</v>
      </c>
      <c r="C18">
        <v>37</v>
      </c>
      <c r="D18">
        <f t="shared" si="12"/>
        <v>3.56E-2</v>
      </c>
      <c r="E18">
        <f t="shared" si="12"/>
        <v>3.7000000000000002E-3</v>
      </c>
      <c r="F18">
        <f t="shared" si="13"/>
        <v>1.3171999999999999E-4</v>
      </c>
      <c r="G18">
        <f t="shared" si="14"/>
        <v>1.3172E-5</v>
      </c>
      <c r="H18">
        <v>6.02E-6</v>
      </c>
      <c r="I18">
        <f t="shared" si="11"/>
        <v>457030.06377163681</v>
      </c>
    </row>
    <row r="19" spans="1:11">
      <c r="A19" s="12">
        <v>0.1</v>
      </c>
      <c r="B19" s="12">
        <v>356</v>
      </c>
      <c r="C19" s="12">
        <v>37</v>
      </c>
      <c r="D19" s="12">
        <f t="shared" si="12"/>
        <v>3.56E-2</v>
      </c>
      <c r="E19" s="12">
        <f t="shared" si="12"/>
        <v>3.7000000000000002E-3</v>
      </c>
      <c r="F19" s="12">
        <f t="shared" si="13"/>
        <v>1.3171999999999999E-4</v>
      </c>
      <c r="G19" s="12">
        <f t="shared" si="14"/>
        <v>1.3172E-5</v>
      </c>
      <c r="H19" s="12">
        <v>6.3400000000000003E-6</v>
      </c>
      <c r="I19" s="12">
        <f t="shared" si="11"/>
        <v>481324.02064986335</v>
      </c>
      <c r="J19" s="12">
        <f>AVERAGE(I15:I19)</f>
        <v>469529.30458548432</v>
      </c>
      <c r="K19" s="12">
        <f>_xlfn.STDEV.P(I15:I19)</f>
        <v>24524.570481978659</v>
      </c>
    </row>
    <row r="20" spans="1:11">
      <c r="A20">
        <v>0.5</v>
      </c>
      <c r="B20">
        <v>356</v>
      </c>
      <c r="C20">
        <v>37</v>
      </c>
      <c r="D20">
        <f t="shared" si="12"/>
        <v>3.56E-2</v>
      </c>
      <c r="E20">
        <f t="shared" si="12"/>
        <v>3.7000000000000002E-3</v>
      </c>
      <c r="F20">
        <f t="shared" si="13"/>
        <v>1.3171999999999999E-4</v>
      </c>
      <c r="G20">
        <f t="shared" si="14"/>
        <v>6.5859999999999996E-5</v>
      </c>
      <c r="H20">
        <v>2.372E-5</v>
      </c>
      <c r="I20">
        <f t="shared" si="11"/>
        <v>360157.91071970848</v>
      </c>
    </row>
    <row r="21" spans="1:11">
      <c r="A21">
        <v>0.5</v>
      </c>
      <c r="B21">
        <v>356</v>
      </c>
      <c r="C21">
        <v>37</v>
      </c>
      <c r="D21">
        <f t="shared" si="12"/>
        <v>3.56E-2</v>
      </c>
      <c r="E21">
        <f t="shared" si="12"/>
        <v>3.7000000000000002E-3</v>
      </c>
      <c r="F21">
        <f t="shared" si="13"/>
        <v>1.3171999999999999E-4</v>
      </c>
      <c r="G21">
        <f t="shared" si="14"/>
        <v>6.5859999999999996E-5</v>
      </c>
      <c r="H21">
        <v>2.3879999999999998E-5</v>
      </c>
      <c r="I21">
        <f t="shared" si="11"/>
        <v>362587.30640753114</v>
      </c>
    </row>
    <row r="22" spans="1:11">
      <c r="A22">
        <v>0.5</v>
      </c>
      <c r="B22">
        <v>356</v>
      </c>
      <c r="C22">
        <v>37</v>
      </c>
      <c r="D22">
        <f t="shared" si="12"/>
        <v>3.56E-2</v>
      </c>
      <c r="E22">
        <f t="shared" si="12"/>
        <v>3.7000000000000002E-3</v>
      </c>
      <c r="F22">
        <f t="shared" si="13"/>
        <v>1.3171999999999999E-4</v>
      </c>
      <c r="G22">
        <f t="shared" si="14"/>
        <v>6.5859999999999996E-5</v>
      </c>
      <c r="H22">
        <v>2.355E-5</v>
      </c>
      <c r="I22">
        <f t="shared" si="11"/>
        <v>357576.67780139693</v>
      </c>
    </row>
    <row r="23" spans="1:11">
      <c r="A23">
        <v>0.5</v>
      </c>
      <c r="B23">
        <v>356</v>
      </c>
      <c r="C23">
        <v>37</v>
      </c>
      <c r="D23">
        <f t="shared" si="12"/>
        <v>3.56E-2</v>
      </c>
      <c r="E23">
        <f t="shared" si="12"/>
        <v>3.7000000000000002E-3</v>
      </c>
      <c r="F23">
        <f t="shared" si="13"/>
        <v>1.3171999999999999E-4</v>
      </c>
      <c r="G23">
        <f t="shared" si="14"/>
        <v>6.5859999999999996E-5</v>
      </c>
      <c r="H23">
        <v>2.323E-5</v>
      </c>
      <c r="I23">
        <f t="shared" si="11"/>
        <v>352717.88642575155</v>
      </c>
    </row>
    <row r="24" spans="1:11">
      <c r="A24" s="12">
        <v>0.5</v>
      </c>
      <c r="B24" s="12">
        <v>356</v>
      </c>
      <c r="C24" s="12">
        <v>37</v>
      </c>
      <c r="D24" s="12">
        <f t="shared" si="12"/>
        <v>3.56E-2</v>
      </c>
      <c r="E24" s="12">
        <f t="shared" si="12"/>
        <v>3.7000000000000002E-3</v>
      </c>
      <c r="F24" s="12">
        <f t="shared" si="13"/>
        <v>1.3171999999999999E-4</v>
      </c>
      <c r="G24" s="12">
        <f t="shared" si="14"/>
        <v>6.5859999999999996E-5</v>
      </c>
      <c r="H24" s="12">
        <v>2.2900000000000001E-5</v>
      </c>
      <c r="I24" s="12">
        <f t="shared" si="11"/>
        <v>347707.2578196174</v>
      </c>
      <c r="J24" s="12">
        <f>AVERAGE(I20:I24)</f>
        <v>356149.40783480107</v>
      </c>
      <c r="K24" s="12">
        <f>_xlfn.STDEV.P(I20:I24)</f>
        <v>5340.3552134338088</v>
      </c>
    </row>
    <row r="25" spans="1:11">
      <c r="A25">
        <v>1</v>
      </c>
      <c r="B25">
        <v>356</v>
      </c>
      <c r="C25">
        <v>37</v>
      </c>
      <c r="D25">
        <f t="shared" si="12"/>
        <v>3.56E-2</v>
      </c>
      <c r="E25">
        <f t="shared" si="12"/>
        <v>3.7000000000000002E-3</v>
      </c>
      <c r="F25">
        <f t="shared" si="13"/>
        <v>1.3171999999999999E-4</v>
      </c>
      <c r="G25">
        <f t="shared" si="14"/>
        <v>1.3171999999999999E-4</v>
      </c>
      <c r="H25">
        <v>3.6032999999999999E-5</v>
      </c>
      <c r="I25">
        <f t="shared" si="11"/>
        <v>273557.5463103553</v>
      </c>
    </row>
    <row r="26" spans="1:11">
      <c r="A26">
        <v>1</v>
      </c>
      <c r="B26">
        <v>356</v>
      </c>
      <c r="C26">
        <v>37</v>
      </c>
      <c r="D26">
        <f t="shared" si="12"/>
        <v>3.56E-2</v>
      </c>
      <c r="E26">
        <f t="shared" si="12"/>
        <v>3.7000000000000002E-3</v>
      </c>
      <c r="F26">
        <f t="shared" si="13"/>
        <v>1.3171999999999999E-4</v>
      </c>
      <c r="G26">
        <f t="shared" si="14"/>
        <v>1.3171999999999999E-4</v>
      </c>
      <c r="H26">
        <v>3.5649999999999999E-5</v>
      </c>
      <c r="I26">
        <f t="shared" si="11"/>
        <v>270649.86334649252</v>
      </c>
    </row>
    <row r="27" spans="1:11">
      <c r="A27">
        <v>1</v>
      </c>
      <c r="B27">
        <v>356</v>
      </c>
      <c r="C27">
        <v>37</v>
      </c>
      <c r="D27">
        <f t="shared" si="12"/>
        <v>3.56E-2</v>
      </c>
      <c r="E27">
        <f t="shared" si="12"/>
        <v>3.7000000000000002E-3</v>
      </c>
      <c r="F27">
        <f t="shared" si="13"/>
        <v>1.3171999999999999E-4</v>
      </c>
      <c r="G27">
        <f t="shared" si="14"/>
        <v>1.3171999999999999E-4</v>
      </c>
      <c r="H27">
        <v>3.5979999999999998E-5</v>
      </c>
      <c r="I27">
        <f t="shared" si="11"/>
        <v>273155.17764955963</v>
      </c>
    </row>
    <row r="28" spans="1:11">
      <c r="A28">
        <v>1</v>
      </c>
      <c r="B28">
        <v>356</v>
      </c>
      <c r="C28">
        <v>37</v>
      </c>
      <c r="D28">
        <f t="shared" si="12"/>
        <v>3.56E-2</v>
      </c>
      <c r="E28">
        <f t="shared" si="12"/>
        <v>3.7000000000000002E-3</v>
      </c>
      <c r="F28">
        <f t="shared" si="13"/>
        <v>1.3171999999999999E-4</v>
      </c>
      <c r="G28">
        <f t="shared" si="14"/>
        <v>1.3171999999999999E-4</v>
      </c>
      <c r="H28">
        <v>3.5339999999999997E-5</v>
      </c>
      <c r="I28">
        <f t="shared" si="11"/>
        <v>268296.38627391431</v>
      </c>
    </row>
    <row r="29" spans="1:11">
      <c r="A29" s="12">
        <v>1</v>
      </c>
      <c r="B29" s="12">
        <v>356</v>
      </c>
      <c r="C29" s="12">
        <v>37</v>
      </c>
      <c r="D29" s="12">
        <f t="shared" si="12"/>
        <v>3.56E-2</v>
      </c>
      <c r="E29" s="12">
        <f t="shared" si="12"/>
        <v>3.7000000000000002E-3</v>
      </c>
      <c r="F29" s="12">
        <f t="shared" si="13"/>
        <v>1.3171999999999999E-4</v>
      </c>
      <c r="G29" s="12">
        <f t="shared" si="14"/>
        <v>1.3171999999999999E-4</v>
      </c>
      <c r="H29" s="12">
        <v>3.468E-5</v>
      </c>
      <c r="I29" s="12">
        <f t="shared" si="11"/>
        <v>263285.75766778016</v>
      </c>
      <c r="J29" s="12">
        <f>AVERAGE(I25:I29)</f>
        <v>269788.94624962041</v>
      </c>
      <c r="K29" s="12">
        <f>_xlfn.STDEV.P(I25:I29)</f>
        <v>3762.8243518785662</v>
      </c>
    </row>
    <row r="30" spans="1:11">
      <c r="A30">
        <v>1.5</v>
      </c>
      <c r="B30">
        <v>356</v>
      </c>
      <c r="C30">
        <v>37</v>
      </c>
      <c r="D30">
        <f t="shared" si="12"/>
        <v>3.56E-2</v>
      </c>
      <c r="E30">
        <f t="shared" si="12"/>
        <v>3.7000000000000002E-3</v>
      </c>
      <c r="F30">
        <f t="shared" si="13"/>
        <v>1.3171999999999999E-4</v>
      </c>
      <c r="G30">
        <f t="shared" si="14"/>
        <v>1.9757999999999999E-4</v>
      </c>
      <c r="H30">
        <v>4.4573999999999997E-5</v>
      </c>
      <c r="I30">
        <f t="shared" si="11"/>
        <v>225599.75706043124</v>
      </c>
    </row>
    <row r="31" spans="1:11">
      <c r="A31">
        <v>1.5</v>
      </c>
      <c r="B31">
        <v>356</v>
      </c>
      <c r="C31">
        <v>37</v>
      </c>
      <c r="D31">
        <f t="shared" si="12"/>
        <v>3.56E-2</v>
      </c>
      <c r="E31">
        <f t="shared" si="12"/>
        <v>3.7000000000000002E-3</v>
      </c>
      <c r="F31">
        <f t="shared" si="13"/>
        <v>1.3171999999999999E-4</v>
      </c>
      <c r="G31">
        <f t="shared" si="14"/>
        <v>1.9757999999999999E-4</v>
      </c>
      <c r="H31">
        <v>4.4490000000000003E-5</v>
      </c>
      <c r="I31">
        <f t="shared" si="11"/>
        <v>225174.61281506228</v>
      </c>
    </row>
    <row r="32" spans="1:11">
      <c r="A32">
        <v>1.5</v>
      </c>
      <c r="B32">
        <v>356</v>
      </c>
      <c r="C32">
        <v>37</v>
      </c>
      <c r="D32">
        <f t="shared" si="12"/>
        <v>3.56E-2</v>
      </c>
      <c r="E32">
        <f t="shared" si="12"/>
        <v>3.7000000000000002E-3</v>
      </c>
      <c r="F32">
        <f t="shared" si="13"/>
        <v>1.3171999999999999E-4</v>
      </c>
      <c r="G32">
        <f t="shared" si="14"/>
        <v>1.9757999999999999E-4</v>
      </c>
      <c r="H32">
        <v>4.3850000000000002E-5</v>
      </c>
      <c r="I32">
        <f t="shared" si="11"/>
        <v>221935.41856463207</v>
      </c>
    </row>
    <row r="33" spans="1:11">
      <c r="A33">
        <v>1.5</v>
      </c>
      <c r="B33">
        <v>356</v>
      </c>
      <c r="C33">
        <v>37</v>
      </c>
      <c r="D33">
        <f t="shared" si="12"/>
        <v>3.56E-2</v>
      </c>
      <c r="E33">
        <f t="shared" si="12"/>
        <v>3.7000000000000002E-3</v>
      </c>
      <c r="F33">
        <f t="shared" si="13"/>
        <v>1.3171999999999999E-4</v>
      </c>
      <c r="G33">
        <f t="shared" si="14"/>
        <v>1.9757999999999999E-4</v>
      </c>
      <c r="H33">
        <v>4.4169999999999999E-5</v>
      </c>
      <c r="I33">
        <f t="shared" si="11"/>
        <v>223555.01568984715</v>
      </c>
    </row>
    <row r="34" spans="1:11">
      <c r="A34" s="12">
        <v>1.5</v>
      </c>
      <c r="B34" s="12">
        <v>356</v>
      </c>
      <c r="C34" s="12">
        <v>37</v>
      </c>
      <c r="D34" s="12">
        <f t="shared" si="12"/>
        <v>3.56E-2</v>
      </c>
      <c r="E34" s="12">
        <f t="shared" si="12"/>
        <v>3.7000000000000002E-3</v>
      </c>
      <c r="F34" s="12">
        <f t="shared" si="13"/>
        <v>1.3171999999999999E-4</v>
      </c>
      <c r="G34" s="12">
        <f t="shared" si="14"/>
        <v>1.9757999999999999E-4</v>
      </c>
      <c r="H34" s="12">
        <v>4.32E-5</v>
      </c>
      <c r="I34" s="12">
        <f t="shared" si="11"/>
        <v>218645.6119040389</v>
      </c>
      <c r="J34" s="12">
        <f>AVERAGE(I30:I34)</f>
        <v>222982.08320680232</v>
      </c>
      <c r="K34" s="12">
        <f>_xlfn.STDEV.P(I30:I34)</f>
        <v>2525.3967747685506</v>
      </c>
    </row>
    <row r="35" spans="1:11">
      <c r="A35">
        <v>2</v>
      </c>
      <c r="B35">
        <v>356</v>
      </c>
      <c r="C35">
        <v>37</v>
      </c>
      <c r="D35">
        <f t="shared" si="12"/>
        <v>3.56E-2</v>
      </c>
      <c r="E35">
        <f t="shared" si="12"/>
        <v>3.7000000000000002E-3</v>
      </c>
      <c r="F35">
        <f t="shared" si="13"/>
        <v>1.3171999999999999E-4</v>
      </c>
      <c r="G35">
        <f t="shared" si="14"/>
        <v>2.6343999999999998E-4</v>
      </c>
      <c r="H35">
        <v>4.9926000000000003E-5</v>
      </c>
      <c r="I35">
        <f t="shared" si="11"/>
        <v>189515.63923474037</v>
      </c>
    </row>
    <row r="36" spans="1:11">
      <c r="A36">
        <v>2</v>
      </c>
      <c r="B36">
        <v>356</v>
      </c>
      <c r="C36">
        <v>37</v>
      </c>
      <c r="D36">
        <f t="shared" si="12"/>
        <v>3.56E-2</v>
      </c>
      <c r="E36">
        <f t="shared" si="12"/>
        <v>3.7000000000000002E-3</v>
      </c>
      <c r="F36">
        <f t="shared" si="13"/>
        <v>1.3171999999999999E-4</v>
      </c>
      <c r="G36">
        <f t="shared" si="14"/>
        <v>2.6343999999999998E-4</v>
      </c>
      <c r="H36">
        <v>4.9370000000000003E-5</v>
      </c>
      <c r="I36">
        <f t="shared" si="11"/>
        <v>187405.10173094447</v>
      </c>
    </row>
    <row r="37" spans="1:11">
      <c r="A37">
        <v>2</v>
      </c>
      <c r="B37">
        <v>356</v>
      </c>
      <c r="C37">
        <v>37</v>
      </c>
      <c r="D37">
        <f t="shared" si="12"/>
        <v>3.56E-2</v>
      </c>
      <c r="E37">
        <f t="shared" si="12"/>
        <v>3.7000000000000002E-3</v>
      </c>
      <c r="F37">
        <f t="shared" si="13"/>
        <v>1.3171999999999999E-4</v>
      </c>
      <c r="G37">
        <f t="shared" si="14"/>
        <v>2.6343999999999998E-4</v>
      </c>
      <c r="H37">
        <v>4.9700000000000002E-5</v>
      </c>
      <c r="I37">
        <f t="shared" si="11"/>
        <v>188657.758882478</v>
      </c>
    </row>
    <row r="38" spans="1:11">
      <c r="A38">
        <v>2</v>
      </c>
      <c r="B38">
        <v>356</v>
      </c>
      <c r="C38">
        <v>37</v>
      </c>
      <c r="D38">
        <f t="shared" si="12"/>
        <v>3.56E-2</v>
      </c>
      <c r="E38">
        <f t="shared" si="12"/>
        <v>3.7000000000000002E-3</v>
      </c>
      <c r="F38">
        <f t="shared" si="13"/>
        <v>1.3171999999999999E-4</v>
      </c>
      <c r="G38">
        <f t="shared" si="14"/>
        <v>2.6343999999999998E-4</v>
      </c>
      <c r="H38">
        <v>4.9370000000000003E-5</v>
      </c>
      <c r="I38">
        <f t="shared" si="11"/>
        <v>187405.10173094447</v>
      </c>
    </row>
    <row r="39" spans="1:11">
      <c r="A39" s="12">
        <v>2</v>
      </c>
      <c r="B39" s="12">
        <v>356</v>
      </c>
      <c r="C39" s="12">
        <v>37</v>
      </c>
      <c r="D39" s="12">
        <f t="shared" si="12"/>
        <v>3.56E-2</v>
      </c>
      <c r="E39" s="12">
        <f t="shared" si="12"/>
        <v>3.7000000000000002E-3</v>
      </c>
      <c r="F39" s="12">
        <f t="shared" si="13"/>
        <v>1.3171999999999999E-4</v>
      </c>
      <c r="G39" s="12">
        <f t="shared" si="14"/>
        <v>2.6343999999999998E-4</v>
      </c>
      <c r="H39" s="12">
        <v>4.8730000000000003E-5</v>
      </c>
      <c r="I39" s="12">
        <f t="shared" si="11"/>
        <v>184975.70604312181</v>
      </c>
      <c r="J39" s="12">
        <f>AVERAGE(I35:I39)</f>
        <v>187591.86152444585</v>
      </c>
      <c r="K39" s="12">
        <f>_xlfn.STDEV.P(I35:I39)</f>
        <v>1533.0417998140242</v>
      </c>
    </row>
  </sheetData>
  <mergeCells count="1">
    <mergeCell ref="A1:H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2BA93-31A7-41BD-A96C-EFD39234DFF2}">
  <dimension ref="A1:Q36"/>
  <sheetViews>
    <sheetView zoomScale="66" zoomScaleNormal="66" workbookViewId="0">
      <selection activeCell="A3" sqref="A3:XFD3"/>
    </sheetView>
  </sheetViews>
  <sheetFormatPr defaultColWidth="8.88671875" defaultRowHeight="14.4"/>
  <cols>
    <col min="1" max="1" width="24.109375" bestFit="1" customWidth="1"/>
    <col min="2" max="2" width="24.44140625" bestFit="1" customWidth="1"/>
    <col min="3" max="3" width="23.33203125" bestFit="1" customWidth="1"/>
    <col min="4" max="4" width="24.44140625" bestFit="1" customWidth="1"/>
    <col min="5" max="5" width="23.33203125" bestFit="1" customWidth="1"/>
    <col min="6" max="6" width="24.88671875" bestFit="1" customWidth="1"/>
    <col min="7" max="7" width="13.88671875" bestFit="1" customWidth="1"/>
    <col min="8" max="8" width="23.88671875" bestFit="1" customWidth="1"/>
    <col min="9" max="9" width="27.33203125" bestFit="1" customWidth="1"/>
    <col min="10" max="10" width="25.88671875" bestFit="1" customWidth="1"/>
    <col min="11" max="11" width="11.109375" bestFit="1" customWidth="1"/>
    <col min="12" max="12" width="13.44140625" bestFit="1" customWidth="1"/>
    <col min="13" max="13" width="18.33203125" bestFit="1" customWidth="1"/>
    <col min="14" max="14" width="25.88671875" bestFit="1" customWidth="1"/>
    <col min="15" max="17" width="14" customWidth="1"/>
  </cols>
  <sheetData>
    <row r="1" spans="1:17">
      <c r="A1" s="15" t="s">
        <v>16</v>
      </c>
      <c r="B1" s="15"/>
      <c r="C1" s="15"/>
      <c r="D1" s="15"/>
      <c r="E1" s="15"/>
      <c r="F1" s="15"/>
      <c r="G1" s="15"/>
      <c r="H1" s="15"/>
      <c r="I1" s="1"/>
      <c r="J1" s="1"/>
      <c r="K1" s="1"/>
      <c r="L1" s="1"/>
      <c r="M1" s="1"/>
      <c r="N1" s="1"/>
    </row>
    <row r="2" spans="1:1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</v>
      </c>
      <c r="I2" s="5" t="s">
        <v>7</v>
      </c>
      <c r="J2" s="4" t="s">
        <v>17</v>
      </c>
      <c r="K2" s="5" t="s">
        <v>8</v>
      </c>
      <c r="L2" s="4" t="s">
        <v>9</v>
      </c>
      <c r="M2" s="4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17">
      <c r="A3">
        <v>0.1</v>
      </c>
      <c r="B3">
        <v>356</v>
      </c>
      <c r="C3">
        <v>37</v>
      </c>
      <c r="D3" s="6">
        <f>B3*0.0001</f>
        <v>3.56E-2</v>
      </c>
      <c r="E3" s="7">
        <f>C3*0.0001</f>
        <v>3.7000000000000002E-3</v>
      </c>
      <c r="F3" s="6">
        <f>D3*E3</f>
        <v>1.3171999999999999E-4</v>
      </c>
      <c r="G3" s="6">
        <f>(A3*F3)</f>
        <v>1.3172E-5</v>
      </c>
      <c r="H3" s="8">
        <v>1.0739E-5</v>
      </c>
      <c r="I3" s="2">
        <f t="shared" ref="I3:I7" si="0">(H3/G3)*1000000</f>
        <v>815290.00911023386</v>
      </c>
      <c r="J3" s="8">
        <v>1.0325999999999999E-8</v>
      </c>
      <c r="K3" s="9">
        <f t="shared" ref="K3:K7" si="1">3.397165917*I3*100</f>
        <v>276967543.1419906</v>
      </c>
      <c r="L3" s="7">
        <f t="shared" ref="L3:L7" si="2">I3*(SQRT(F3))</f>
        <v>9357.0291267232897</v>
      </c>
      <c r="M3" s="7">
        <f>SQRT(2*1.6*0.0000000000000000001*J3)</f>
        <v>5.7483214941407028E-14</v>
      </c>
      <c r="N3" s="3">
        <f t="shared" ref="N3:N7" si="3">L3/M3</f>
        <v>1.6277845865546947E+17</v>
      </c>
      <c r="O3" s="2">
        <f t="shared" ref="O3:O7" si="4">H3/J3</f>
        <v>1039.9961262831687</v>
      </c>
      <c r="P3" s="2">
        <f>I3*1240/365</f>
        <v>2769752.3597169588</v>
      </c>
      <c r="Q3" s="2">
        <f t="shared" ref="Q3:Q7" si="5">20*LOG10(O3)</f>
        <v>60.340634433341421</v>
      </c>
    </row>
    <row r="4" spans="1:17">
      <c r="A4">
        <v>0.5</v>
      </c>
      <c r="B4">
        <v>356</v>
      </c>
      <c r="C4">
        <v>37</v>
      </c>
      <c r="D4" s="6">
        <f t="shared" ref="D4:E7" si="6">B4*0.0001</f>
        <v>3.56E-2</v>
      </c>
      <c r="E4" s="7">
        <f t="shared" si="6"/>
        <v>3.7000000000000002E-3</v>
      </c>
      <c r="F4" s="6">
        <f t="shared" ref="F4:F7" si="7">D4*E4</f>
        <v>1.3171999999999999E-4</v>
      </c>
      <c r="G4" s="6">
        <f t="shared" ref="G4:G7" si="8">(A4*F4)</f>
        <v>6.5859999999999996E-5</v>
      </c>
      <c r="H4" s="8">
        <v>3.8417000000000002E-5</v>
      </c>
      <c r="I4" s="2">
        <f t="shared" si="0"/>
        <v>583313.08836926823</v>
      </c>
      <c r="J4" s="8">
        <v>4.6636000000000001E-8</v>
      </c>
      <c r="K4" s="9">
        <f t="shared" si="1"/>
        <v>198161134.2748087</v>
      </c>
      <c r="L4" s="7">
        <f t="shared" si="2"/>
        <v>6694.6454597509764</v>
      </c>
      <c r="M4" s="7">
        <f t="shared" ref="M4:M7" si="9">SQRT(2*1.6*0.0000000000000000001*J4)</f>
        <v>1.2216185984176894E-13</v>
      </c>
      <c r="N4" s="3">
        <f t="shared" si="3"/>
        <v>5.4801436949488704E+16</v>
      </c>
      <c r="O4" s="2">
        <f t="shared" si="4"/>
        <v>823.76275838408094</v>
      </c>
      <c r="P4" s="2">
        <f t="shared" ref="P4:P7" si="10">I4*1240/365</f>
        <v>1981666.3824051851</v>
      </c>
      <c r="Q4" s="2">
        <f t="shared" si="5"/>
        <v>58.316043079577483</v>
      </c>
    </row>
    <row r="5" spans="1:17">
      <c r="A5">
        <v>1</v>
      </c>
      <c r="B5">
        <v>356</v>
      </c>
      <c r="C5">
        <v>37</v>
      </c>
      <c r="D5" s="6">
        <f t="shared" si="6"/>
        <v>3.56E-2</v>
      </c>
      <c r="E5" s="7">
        <f t="shared" si="6"/>
        <v>3.7000000000000002E-3</v>
      </c>
      <c r="F5" s="6">
        <f t="shared" si="7"/>
        <v>1.3171999999999999E-4</v>
      </c>
      <c r="G5" s="6">
        <f t="shared" si="8"/>
        <v>1.3171999999999999E-4</v>
      </c>
      <c r="H5" s="8">
        <v>5.7024000000000002E-5</v>
      </c>
      <c r="I5" s="2">
        <f t="shared" si="0"/>
        <v>432918.31156999699</v>
      </c>
      <c r="J5" s="8">
        <v>1.1242E-7</v>
      </c>
      <c r="K5" s="9">
        <f t="shared" si="1"/>
        <v>147069533.29107806</v>
      </c>
      <c r="L5" s="7">
        <f t="shared" si="2"/>
        <v>4968.5746244740567</v>
      </c>
      <c r="M5" s="7">
        <f t="shared" si="9"/>
        <v>1.8966918568918885E-13</v>
      </c>
      <c r="N5" s="3">
        <f t="shared" si="3"/>
        <v>2.6196003354050704E+16</v>
      </c>
      <c r="O5" s="2">
        <f t="shared" si="4"/>
        <v>507.2407045009785</v>
      </c>
      <c r="P5" s="2">
        <f t="shared" si="10"/>
        <v>1470736.1817720446</v>
      </c>
      <c r="Q5" s="2">
        <f t="shared" si="5"/>
        <v>54.104281941276859</v>
      </c>
    </row>
    <row r="6" spans="1:17">
      <c r="A6">
        <v>1.5</v>
      </c>
      <c r="B6">
        <v>356</v>
      </c>
      <c r="C6">
        <v>37</v>
      </c>
      <c r="D6" s="6">
        <f t="shared" si="6"/>
        <v>3.56E-2</v>
      </c>
      <c r="E6" s="7">
        <f t="shared" si="6"/>
        <v>3.7000000000000002E-3</v>
      </c>
      <c r="F6" s="6">
        <f t="shared" si="7"/>
        <v>1.3171999999999999E-4</v>
      </c>
      <c r="G6" s="6">
        <f t="shared" si="8"/>
        <v>1.9757999999999999E-4</v>
      </c>
      <c r="H6" s="8">
        <v>6.6481000000000003E-5</v>
      </c>
      <c r="I6" s="2">
        <f t="shared" si="0"/>
        <v>336476.36400445394</v>
      </c>
      <c r="J6" s="8">
        <v>1.448E-7</v>
      </c>
      <c r="K6" s="9">
        <f t="shared" si="1"/>
        <v>114306603.56720167</v>
      </c>
      <c r="L6" s="7">
        <f t="shared" si="2"/>
        <v>3861.716816424193</v>
      </c>
      <c r="M6" s="7">
        <f t="shared" si="9"/>
        <v>2.1525798475317937E-13</v>
      </c>
      <c r="N6" s="3">
        <f t="shared" si="3"/>
        <v>1.793994690070216E+16</v>
      </c>
      <c r="O6" s="2">
        <f t="shared" si="4"/>
        <v>459.1229281767956</v>
      </c>
      <c r="P6" s="2">
        <f t="shared" si="10"/>
        <v>1143097.7845630762</v>
      </c>
      <c r="Q6" s="2">
        <f t="shared" si="5"/>
        <v>53.238579631492151</v>
      </c>
    </row>
    <row r="7" spans="1:17">
      <c r="A7">
        <v>2</v>
      </c>
      <c r="B7">
        <v>356</v>
      </c>
      <c r="C7">
        <v>37</v>
      </c>
      <c r="D7" s="6">
        <f t="shared" si="6"/>
        <v>3.56E-2</v>
      </c>
      <c r="E7" s="7">
        <f t="shared" si="6"/>
        <v>3.7000000000000002E-3</v>
      </c>
      <c r="F7" s="6">
        <f t="shared" si="7"/>
        <v>1.3171999999999999E-4</v>
      </c>
      <c r="G7" s="6">
        <f t="shared" si="8"/>
        <v>2.6343999999999998E-4</v>
      </c>
      <c r="H7" s="8">
        <v>7.7350999999999999E-5</v>
      </c>
      <c r="I7" s="2">
        <f t="shared" si="0"/>
        <v>293619.04038870335</v>
      </c>
      <c r="J7" s="8">
        <v>1.39478E-7</v>
      </c>
      <c r="K7" s="9">
        <f t="shared" si="1"/>
        <v>99747259.659074947</v>
      </c>
      <c r="L7" s="7">
        <f t="shared" si="2"/>
        <v>3369.8461680844271</v>
      </c>
      <c r="M7" s="7">
        <f t="shared" si="9"/>
        <v>2.1126514146919743E-13</v>
      </c>
      <c r="N7" s="3">
        <f t="shared" si="3"/>
        <v>1.5950791241042254E+16</v>
      </c>
      <c r="O7" s="2">
        <f t="shared" si="4"/>
        <v>554.57491504036477</v>
      </c>
      <c r="P7" s="2">
        <f t="shared" si="10"/>
        <v>997500.30159449903</v>
      </c>
      <c r="Q7" s="2">
        <f t="shared" si="5"/>
        <v>54.879204426873159</v>
      </c>
    </row>
    <row r="11" spans="1:17">
      <c r="A11" s="13" t="s">
        <v>0</v>
      </c>
      <c r="B11" s="13" t="s">
        <v>1</v>
      </c>
      <c r="C11" s="13" t="s">
        <v>2</v>
      </c>
      <c r="D11" s="13" t="s">
        <v>3</v>
      </c>
      <c r="E11" s="13" t="s">
        <v>4</v>
      </c>
      <c r="F11" s="13" t="s">
        <v>5</v>
      </c>
      <c r="G11" s="13" t="s">
        <v>18</v>
      </c>
      <c r="H11" s="13" t="s">
        <v>15</v>
      </c>
      <c r="I11" s="13" t="s">
        <v>19</v>
      </c>
      <c r="J11" s="13" t="s">
        <v>20</v>
      </c>
      <c r="K11" s="13" t="s">
        <v>21</v>
      </c>
    </row>
    <row r="12" spans="1:17">
      <c r="A12">
        <v>0.1</v>
      </c>
      <c r="B12">
        <v>356</v>
      </c>
      <c r="C12">
        <v>37</v>
      </c>
      <c r="D12">
        <f>B12*0.0001</f>
        <v>3.56E-2</v>
      </c>
      <c r="E12">
        <f>C12*0.0001</f>
        <v>3.7000000000000002E-3</v>
      </c>
      <c r="F12">
        <f>D12*E12</f>
        <v>1.3171999999999999E-4</v>
      </c>
      <c r="G12">
        <f>(A12*F12)</f>
        <v>1.3172E-5</v>
      </c>
      <c r="H12">
        <v>1.0739E-5</v>
      </c>
      <c r="I12">
        <f t="shared" ref="I12:I36" si="11">(H12/G12)*1000000</f>
        <v>815290.00911023386</v>
      </c>
    </row>
    <row r="13" spans="1:17">
      <c r="A13">
        <v>0.1</v>
      </c>
      <c r="B13">
        <v>356</v>
      </c>
      <c r="C13">
        <v>37</v>
      </c>
      <c r="D13">
        <f t="shared" ref="D13:E36" si="12">B13*0.0001</f>
        <v>3.56E-2</v>
      </c>
      <c r="E13">
        <f t="shared" si="12"/>
        <v>3.7000000000000002E-3</v>
      </c>
      <c r="F13">
        <f t="shared" ref="F13:F36" si="13">D13*E13</f>
        <v>1.3171999999999999E-4</v>
      </c>
      <c r="G13">
        <f t="shared" ref="G13:G36" si="14">(A13*F13)</f>
        <v>1.3172E-5</v>
      </c>
      <c r="H13">
        <v>1.113E-5</v>
      </c>
      <c r="I13">
        <f t="shared" si="11"/>
        <v>844974.1876708169</v>
      </c>
    </row>
    <row r="14" spans="1:17">
      <c r="A14">
        <v>0.1</v>
      </c>
      <c r="B14">
        <v>356</v>
      </c>
      <c r="C14">
        <v>37</v>
      </c>
      <c r="D14">
        <f t="shared" si="12"/>
        <v>3.56E-2</v>
      </c>
      <c r="E14">
        <f t="shared" si="12"/>
        <v>3.7000000000000002E-3</v>
      </c>
      <c r="F14">
        <f t="shared" si="13"/>
        <v>1.3171999999999999E-4</v>
      </c>
      <c r="G14">
        <f t="shared" si="14"/>
        <v>1.3172E-5</v>
      </c>
      <c r="H14">
        <v>1.1770000000000001E-5</v>
      </c>
      <c r="I14">
        <f t="shared" si="11"/>
        <v>893562.10142726998</v>
      </c>
    </row>
    <row r="15" spans="1:17">
      <c r="A15">
        <v>0.1</v>
      </c>
      <c r="B15">
        <v>356</v>
      </c>
      <c r="C15">
        <v>37</v>
      </c>
      <c r="D15">
        <f t="shared" si="12"/>
        <v>3.56E-2</v>
      </c>
      <c r="E15">
        <f t="shared" si="12"/>
        <v>3.7000000000000002E-3</v>
      </c>
      <c r="F15">
        <f t="shared" si="13"/>
        <v>1.3171999999999999E-4</v>
      </c>
      <c r="G15">
        <f t="shared" si="14"/>
        <v>1.3172E-5</v>
      </c>
      <c r="H15">
        <v>1.145E-5</v>
      </c>
      <c r="I15">
        <f t="shared" si="11"/>
        <v>869268.1445490435</v>
      </c>
    </row>
    <row r="16" spans="1:17">
      <c r="A16" s="12">
        <v>0.1</v>
      </c>
      <c r="B16" s="12">
        <v>356</v>
      </c>
      <c r="C16" s="12">
        <v>37</v>
      </c>
      <c r="D16" s="12">
        <f t="shared" si="12"/>
        <v>3.56E-2</v>
      </c>
      <c r="E16" s="12">
        <f t="shared" si="12"/>
        <v>3.7000000000000002E-3</v>
      </c>
      <c r="F16" s="12">
        <f t="shared" si="13"/>
        <v>1.3171999999999999E-4</v>
      </c>
      <c r="G16" s="12">
        <f t="shared" si="14"/>
        <v>1.3172E-5</v>
      </c>
      <c r="H16" s="12">
        <v>1.08E-5</v>
      </c>
      <c r="I16" s="12">
        <f t="shared" si="11"/>
        <v>819921.04464014573</v>
      </c>
      <c r="J16" s="12">
        <f>AVERAGE(I12:I16)</f>
        <v>848603.09747950209</v>
      </c>
      <c r="K16" s="12">
        <f>_xlfn.STDEV.P(I12:I16)</f>
        <v>29644.382957112288</v>
      </c>
    </row>
    <row r="17" spans="1:11">
      <c r="A17">
        <v>0.5</v>
      </c>
      <c r="B17">
        <v>356</v>
      </c>
      <c r="C17">
        <v>37</v>
      </c>
      <c r="D17">
        <f t="shared" si="12"/>
        <v>3.56E-2</v>
      </c>
      <c r="E17">
        <f t="shared" si="12"/>
        <v>3.7000000000000002E-3</v>
      </c>
      <c r="F17">
        <f t="shared" si="13"/>
        <v>1.3171999999999999E-4</v>
      </c>
      <c r="G17">
        <f t="shared" si="14"/>
        <v>6.5859999999999996E-5</v>
      </c>
      <c r="H17">
        <v>3.8417000000000002E-5</v>
      </c>
      <c r="I17">
        <f t="shared" si="11"/>
        <v>583313.08836926823</v>
      </c>
    </row>
    <row r="18" spans="1:11">
      <c r="A18">
        <v>0.5</v>
      </c>
      <c r="B18">
        <v>356</v>
      </c>
      <c r="C18">
        <v>37</v>
      </c>
      <c r="D18">
        <f t="shared" si="12"/>
        <v>3.56E-2</v>
      </c>
      <c r="E18">
        <f t="shared" si="12"/>
        <v>3.7000000000000002E-3</v>
      </c>
      <c r="F18">
        <f t="shared" si="13"/>
        <v>1.3171999999999999E-4</v>
      </c>
      <c r="G18">
        <f t="shared" si="14"/>
        <v>6.5859999999999996E-5</v>
      </c>
      <c r="H18">
        <v>3.6770000000000002E-5</v>
      </c>
      <c r="I18">
        <f t="shared" si="11"/>
        <v>558305.49650774372</v>
      </c>
    </row>
    <row r="19" spans="1:11">
      <c r="A19">
        <v>0.5</v>
      </c>
      <c r="B19">
        <v>356</v>
      </c>
      <c r="C19">
        <v>37</v>
      </c>
      <c r="D19">
        <f t="shared" si="12"/>
        <v>3.56E-2</v>
      </c>
      <c r="E19">
        <f t="shared" si="12"/>
        <v>3.7000000000000002E-3</v>
      </c>
      <c r="F19">
        <f t="shared" si="13"/>
        <v>1.3171999999999999E-4</v>
      </c>
      <c r="G19">
        <f t="shared" si="14"/>
        <v>6.5859999999999996E-5</v>
      </c>
      <c r="H19">
        <v>3.6449999999999998E-5</v>
      </c>
      <c r="I19">
        <f t="shared" si="11"/>
        <v>553446.7051320984</v>
      </c>
    </row>
    <row r="20" spans="1:11">
      <c r="A20">
        <v>0.5</v>
      </c>
      <c r="B20">
        <v>356</v>
      </c>
      <c r="C20">
        <v>37</v>
      </c>
      <c r="D20">
        <f t="shared" si="12"/>
        <v>3.56E-2</v>
      </c>
      <c r="E20">
        <f t="shared" si="12"/>
        <v>3.7000000000000002E-3</v>
      </c>
      <c r="F20">
        <f t="shared" si="13"/>
        <v>1.3171999999999999E-4</v>
      </c>
      <c r="G20">
        <f t="shared" si="14"/>
        <v>6.5859999999999996E-5</v>
      </c>
      <c r="H20">
        <v>3.7100000000000001E-5</v>
      </c>
      <c r="I20">
        <f t="shared" si="11"/>
        <v>563316.12511387793</v>
      </c>
    </row>
    <row r="21" spans="1:11">
      <c r="A21" s="12">
        <v>0.5</v>
      </c>
      <c r="B21" s="12">
        <v>356</v>
      </c>
      <c r="C21" s="12">
        <v>37</v>
      </c>
      <c r="D21" s="12">
        <f t="shared" si="12"/>
        <v>3.56E-2</v>
      </c>
      <c r="E21" s="12">
        <f t="shared" si="12"/>
        <v>3.7000000000000002E-3</v>
      </c>
      <c r="F21" s="12">
        <f t="shared" si="13"/>
        <v>1.3171999999999999E-4</v>
      </c>
      <c r="G21" s="12">
        <f t="shared" si="14"/>
        <v>6.5859999999999996E-5</v>
      </c>
      <c r="H21" s="12">
        <v>3.8189999999999999E-5</v>
      </c>
      <c r="I21" s="12">
        <f t="shared" si="11"/>
        <v>579866.38323716982</v>
      </c>
      <c r="J21" s="12">
        <f>AVERAGE(I17:I21)</f>
        <v>567649.55967203155</v>
      </c>
      <c r="K21" s="12">
        <f>_xlfn.STDEV.P(I17:I21)</f>
        <v>11852.494740276199</v>
      </c>
    </row>
    <row r="22" spans="1:11">
      <c r="A22">
        <v>1</v>
      </c>
      <c r="B22">
        <v>356</v>
      </c>
      <c r="C22">
        <v>37</v>
      </c>
      <c r="D22">
        <f t="shared" si="12"/>
        <v>3.56E-2</v>
      </c>
      <c r="E22">
        <f t="shared" si="12"/>
        <v>3.7000000000000002E-3</v>
      </c>
      <c r="F22">
        <f t="shared" si="13"/>
        <v>1.3171999999999999E-4</v>
      </c>
      <c r="G22">
        <f t="shared" si="14"/>
        <v>1.3171999999999999E-4</v>
      </c>
      <c r="H22">
        <v>5.7024000000000002E-5</v>
      </c>
      <c r="I22">
        <f t="shared" si="11"/>
        <v>432918.31156999699</v>
      </c>
    </row>
    <row r="23" spans="1:11">
      <c r="A23">
        <v>1</v>
      </c>
      <c r="B23">
        <v>356</v>
      </c>
      <c r="C23">
        <v>37</v>
      </c>
      <c r="D23">
        <f t="shared" si="12"/>
        <v>3.56E-2</v>
      </c>
      <c r="E23">
        <f t="shared" si="12"/>
        <v>3.7000000000000002E-3</v>
      </c>
      <c r="F23">
        <f t="shared" si="13"/>
        <v>1.3171999999999999E-4</v>
      </c>
      <c r="G23">
        <f t="shared" si="14"/>
        <v>1.3171999999999999E-4</v>
      </c>
      <c r="H23">
        <v>5.5949999999999998E-5</v>
      </c>
      <c r="I23">
        <f t="shared" si="11"/>
        <v>424764.65229274216</v>
      </c>
    </row>
    <row r="24" spans="1:11">
      <c r="A24">
        <v>1</v>
      </c>
      <c r="B24">
        <v>356</v>
      </c>
      <c r="C24">
        <v>37</v>
      </c>
      <c r="D24">
        <f t="shared" si="12"/>
        <v>3.56E-2</v>
      </c>
      <c r="E24">
        <f t="shared" si="12"/>
        <v>3.7000000000000002E-3</v>
      </c>
      <c r="F24">
        <f t="shared" si="13"/>
        <v>1.3171999999999999E-4</v>
      </c>
      <c r="G24">
        <f t="shared" si="14"/>
        <v>1.3171999999999999E-4</v>
      </c>
      <c r="H24">
        <v>5.6919999999999997E-5</v>
      </c>
      <c r="I24">
        <f t="shared" si="11"/>
        <v>432128.75797145459</v>
      </c>
    </row>
    <row r="25" spans="1:11">
      <c r="A25">
        <v>1</v>
      </c>
      <c r="B25">
        <v>356</v>
      </c>
      <c r="C25">
        <v>37</v>
      </c>
      <c r="D25">
        <f t="shared" si="12"/>
        <v>3.56E-2</v>
      </c>
      <c r="E25">
        <f t="shared" si="12"/>
        <v>3.7000000000000002E-3</v>
      </c>
      <c r="F25">
        <f t="shared" si="13"/>
        <v>1.3171999999999999E-4</v>
      </c>
      <c r="G25">
        <f t="shared" si="14"/>
        <v>1.3171999999999999E-4</v>
      </c>
      <c r="H25">
        <v>5.6270000000000002E-5</v>
      </c>
      <c r="I25">
        <f t="shared" si="11"/>
        <v>427194.04798056488</v>
      </c>
    </row>
    <row r="26" spans="1:11">
      <c r="A26" s="12">
        <v>1</v>
      </c>
      <c r="B26" s="12">
        <v>356</v>
      </c>
      <c r="C26" s="12">
        <v>37</v>
      </c>
      <c r="D26" s="12">
        <f t="shared" si="12"/>
        <v>3.56E-2</v>
      </c>
      <c r="E26" s="12">
        <f t="shared" si="12"/>
        <v>3.7000000000000002E-3</v>
      </c>
      <c r="F26" s="12">
        <f t="shared" si="13"/>
        <v>1.3171999999999999E-4</v>
      </c>
      <c r="G26" s="12">
        <f t="shared" si="14"/>
        <v>1.3171999999999999E-4</v>
      </c>
      <c r="H26" s="12">
        <v>5.5619999999999999E-5</v>
      </c>
      <c r="I26" s="12">
        <f t="shared" si="11"/>
        <v>422259.33798967506</v>
      </c>
      <c r="J26" s="12">
        <f>AVERAGE(I22:I26)</f>
        <v>427853.0215608867</v>
      </c>
      <c r="K26" s="12">
        <f>_xlfn.STDEV.P(I22:I26)</f>
        <v>4127.9692716848895</v>
      </c>
    </row>
    <row r="27" spans="1:11">
      <c r="A27">
        <v>1.5</v>
      </c>
      <c r="B27">
        <v>356</v>
      </c>
      <c r="C27">
        <v>37</v>
      </c>
      <c r="D27">
        <f t="shared" si="12"/>
        <v>3.56E-2</v>
      </c>
      <c r="E27">
        <f t="shared" si="12"/>
        <v>3.7000000000000002E-3</v>
      </c>
      <c r="F27">
        <f t="shared" si="13"/>
        <v>1.3171999999999999E-4</v>
      </c>
      <c r="G27">
        <f t="shared" si="14"/>
        <v>1.9757999999999999E-4</v>
      </c>
      <c r="H27">
        <v>6.6481000000000003E-5</v>
      </c>
      <c r="I27">
        <f t="shared" si="11"/>
        <v>336476.36400445394</v>
      </c>
    </row>
    <row r="28" spans="1:11">
      <c r="A28">
        <v>1.5</v>
      </c>
      <c r="B28">
        <v>356</v>
      </c>
      <c r="C28">
        <v>37</v>
      </c>
      <c r="D28">
        <f t="shared" si="12"/>
        <v>3.56E-2</v>
      </c>
      <c r="E28">
        <f t="shared" si="12"/>
        <v>3.7000000000000002E-3</v>
      </c>
      <c r="F28">
        <f t="shared" si="13"/>
        <v>1.3171999999999999E-4</v>
      </c>
      <c r="G28">
        <f t="shared" si="14"/>
        <v>1.9757999999999999E-4</v>
      </c>
      <c r="H28">
        <v>6.5980000000000002E-5</v>
      </c>
      <c r="I28">
        <f t="shared" si="11"/>
        <v>333940.68225528899</v>
      </c>
    </row>
    <row r="29" spans="1:11">
      <c r="A29">
        <v>1.5</v>
      </c>
      <c r="B29">
        <v>356</v>
      </c>
      <c r="C29">
        <v>37</v>
      </c>
      <c r="D29">
        <f t="shared" si="12"/>
        <v>3.56E-2</v>
      </c>
      <c r="E29">
        <f t="shared" si="12"/>
        <v>3.7000000000000002E-3</v>
      </c>
      <c r="F29">
        <f t="shared" si="13"/>
        <v>1.3171999999999999E-4</v>
      </c>
      <c r="G29">
        <f t="shared" si="14"/>
        <v>1.9757999999999999E-4</v>
      </c>
      <c r="H29">
        <v>6.5660000000000005E-5</v>
      </c>
      <c r="I29">
        <f t="shared" si="11"/>
        <v>332321.08513007389</v>
      </c>
    </row>
    <row r="30" spans="1:11">
      <c r="A30">
        <v>1.5</v>
      </c>
      <c r="B30">
        <v>356</v>
      </c>
      <c r="C30">
        <v>37</v>
      </c>
      <c r="D30">
        <f t="shared" si="12"/>
        <v>3.56E-2</v>
      </c>
      <c r="E30">
        <f t="shared" si="12"/>
        <v>3.7000000000000002E-3</v>
      </c>
      <c r="F30">
        <f t="shared" si="13"/>
        <v>1.3171999999999999E-4</v>
      </c>
      <c r="G30">
        <f t="shared" si="14"/>
        <v>1.9757999999999999E-4</v>
      </c>
      <c r="H30">
        <v>6.5987499999999998E-5</v>
      </c>
      <c r="I30">
        <f t="shared" si="11"/>
        <v>333978.64156291122</v>
      </c>
    </row>
    <row r="31" spans="1:11">
      <c r="A31" s="12">
        <v>1.5</v>
      </c>
      <c r="B31" s="12">
        <v>356</v>
      </c>
      <c r="C31" s="12">
        <v>37</v>
      </c>
      <c r="D31" s="12">
        <f t="shared" si="12"/>
        <v>3.56E-2</v>
      </c>
      <c r="E31" s="12">
        <f t="shared" si="12"/>
        <v>3.7000000000000002E-3</v>
      </c>
      <c r="F31" s="12">
        <f t="shared" si="13"/>
        <v>1.3171999999999999E-4</v>
      </c>
      <c r="G31" s="12">
        <f t="shared" si="14"/>
        <v>1.9757999999999999E-4</v>
      </c>
      <c r="H31" s="12">
        <v>6.5339999999999994E-5</v>
      </c>
      <c r="I31" s="12">
        <f t="shared" si="11"/>
        <v>330701.48800485878</v>
      </c>
      <c r="J31" s="12">
        <f>AVERAGE(I27:I31)</f>
        <v>333483.65219151735</v>
      </c>
      <c r="K31" s="12">
        <f>_xlfn.STDEV.P(I27:I31)</f>
        <v>1923.6535387721472</v>
      </c>
    </row>
    <row r="32" spans="1:11">
      <c r="A32">
        <v>2</v>
      </c>
      <c r="B32">
        <v>356</v>
      </c>
      <c r="C32">
        <v>37</v>
      </c>
      <c r="D32">
        <f t="shared" si="12"/>
        <v>3.56E-2</v>
      </c>
      <c r="E32">
        <f t="shared" si="12"/>
        <v>3.7000000000000002E-3</v>
      </c>
      <c r="F32">
        <f t="shared" si="13"/>
        <v>1.3171999999999999E-4</v>
      </c>
      <c r="G32">
        <f t="shared" si="14"/>
        <v>2.6343999999999998E-4</v>
      </c>
      <c r="H32">
        <v>7.7350999999999999E-5</v>
      </c>
      <c r="I32">
        <f t="shared" si="11"/>
        <v>293619.04038870335</v>
      </c>
    </row>
    <row r="33" spans="1:11">
      <c r="A33">
        <v>2</v>
      </c>
      <c r="B33">
        <v>356</v>
      </c>
      <c r="C33">
        <v>37</v>
      </c>
      <c r="D33">
        <f t="shared" si="12"/>
        <v>3.56E-2</v>
      </c>
      <c r="E33">
        <f t="shared" si="12"/>
        <v>3.7000000000000002E-3</v>
      </c>
      <c r="F33">
        <f t="shared" si="13"/>
        <v>1.3171999999999999E-4</v>
      </c>
      <c r="G33">
        <f t="shared" si="14"/>
        <v>2.6343999999999998E-4</v>
      </c>
      <c r="H33">
        <v>7.6196899999999995E-5</v>
      </c>
      <c r="I33">
        <f t="shared" si="11"/>
        <v>289238.15669602185</v>
      </c>
    </row>
    <row r="34" spans="1:11">
      <c r="A34">
        <v>2</v>
      </c>
      <c r="B34">
        <v>356</v>
      </c>
      <c r="C34">
        <v>37</v>
      </c>
      <c r="D34">
        <f t="shared" si="12"/>
        <v>3.56E-2</v>
      </c>
      <c r="E34">
        <f t="shared" si="12"/>
        <v>3.7000000000000002E-3</v>
      </c>
      <c r="F34">
        <f t="shared" si="13"/>
        <v>1.3171999999999999E-4</v>
      </c>
      <c r="G34">
        <f t="shared" si="14"/>
        <v>2.6343999999999998E-4</v>
      </c>
      <c r="H34">
        <v>7.6520000000000006E-5</v>
      </c>
      <c r="I34">
        <f t="shared" si="11"/>
        <v>290464.62192529609</v>
      </c>
    </row>
    <row r="35" spans="1:11">
      <c r="A35">
        <v>2</v>
      </c>
      <c r="B35">
        <v>356</v>
      </c>
      <c r="C35">
        <v>37</v>
      </c>
      <c r="D35">
        <f t="shared" si="12"/>
        <v>3.56E-2</v>
      </c>
      <c r="E35">
        <f t="shared" si="12"/>
        <v>3.7000000000000002E-3</v>
      </c>
      <c r="F35">
        <f t="shared" si="13"/>
        <v>1.3171999999999999E-4</v>
      </c>
      <c r="G35">
        <f t="shared" si="14"/>
        <v>2.6343999999999998E-4</v>
      </c>
      <c r="H35">
        <v>7.6840000000000003E-5</v>
      </c>
      <c r="I35">
        <f t="shared" si="11"/>
        <v>291679.31976920739</v>
      </c>
    </row>
    <row r="36" spans="1:11">
      <c r="A36" s="12">
        <v>2</v>
      </c>
      <c r="B36" s="12">
        <v>356</v>
      </c>
      <c r="C36" s="12">
        <v>37</v>
      </c>
      <c r="D36" s="12">
        <f t="shared" si="12"/>
        <v>3.56E-2</v>
      </c>
      <c r="E36" s="12">
        <f t="shared" si="12"/>
        <v>3.7000000000000002E-3</v>
      </c>
      <c r="F36" s="12">
        <f t="shared" si="13"/>
        <v>1.3171999999999999E-4</v>
      </c>
      <c r="G36" s="12">
        <f t="shared" si="14"/>
        <v>2.6343999999999998E-4</v>
      </c>
      <c r="H36" s="12">
        <v>7.716E-5</v>
      </c>
      <c r="I36" s="12">
        <f t="shared" si="11"/>
        <v>292894.01761311875</v>
      </c>
      <c r="J36" s="12">
        <f>AVERAGE(I32:I36)</f>
        <v>291579.03127846948</v>
      </c>
      <c r="K36" s="12">
        <f>_xlfn.STDEV.P(I32:I36)</f>
        <v>1588.8666419001745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2025-02-11T16:20:10Z</dcterms:modified>
  <cp:category/>
  <cp:contentStatus/>
</cp:coreProperties>
</file>