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820" yWindow="660" windowWidth="23260" windowHeight="12580"/>
  </bookViews>
  <sheets>
    <sheet name="Nov-2013" sheetId="1" r:id="rId1"/>
    <sheet name="Espesores" sheetId="2" r:id="rId2"/>
    <sheet name="Hoja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3" l="1"/>
  <c r="D16" i="3"/>
  <c r="D21" i="1"/>
  <c r="C21" i="1"/>
  <c r="N21" i="1"/>
  <c r="G21" i="1"/>
  <c r="P21" i="1"/>
  <c r="F21" i="1"/>
  <c r="M21" i="1"/>
  <c r="O21" i="1"/>
  <c r="V21" i="1"/>
  <c r="E14" i="3"/>
  <c r="G20" i="1"/>
  <c r="F20" i="1"/>
  <c r="T21" i="1"/>
  <c r="D14" i="3"/>
  <c r="C13" i="3"/>
  <c r="C14" i="3"/>
  <c r="C15" i="3"/>
  <c r="D20" i="1"/>
  <c r="C20" i="1"/>
  <c r="M20" i="1"/>
  <c r="O20" i="1"/>
  <c r="N20" i="1"/>
  <c r="P20" i="1"/>
  <c r="V20" i="1"/>
  <c r="E15" i="3"/>
  <c r="T20" i="1"/>
  <c r="D15" i="3"/>
  <c r="D19" i="1"/>
  <c r="M19" i="1"/>
  <c r="G19" i="1"/>
  <c r="N19" i="1"/>
  <c r="P19" i="1"/>
  <c r="F19" i="1"/>
  <c r="O19" i="1"/>
  <c r="V19" i="1"/>
  <c r="E12" i="3"/>
  <c r="T19" i="1"/>
  <c r="D12" i="3"/>
  <c r="C12" i="3"/>
  <c r="D18" i="1"/>
  <c r="M18" i="1"/>
  <c r="N18" i="1"/>
  <c r="G18" i="1"/>
  <c r="P18" i="1"/>
  <c r="F18" i="1"/>
  <c r="O18" i="1"/>
  <c r="T18" i="1"/>
  <c r="D13" i="3"/>
  <c r="V18" i="1"/>
  <c r="E13" i="3"/>
  <c r="D17" i="1"/>
  <c r="N17" i="1"/>
  <c r="M17" i="1"/>
  <c r="G17" i="1"/>
  <c r="F17" i="1"/>
  <c r="P17" i="1"/>
  <c r="O17" i="1"/>
  <c r="G16" i="1"/>
  <c r="F16" i="1"/>
  <c r="G15" i="1"/>
  <c r="G14" i="1"/>
  <c r="F13" i="1"/>
  <c r="V17" i="1"/>
  <c r="E9" i="3"/>
  <c r="T17" i="1"/>
  <c r="D9" i="3"/>
  <c r="D16" i="1"/>
  <c r="D15" i="1"/>
  <c r="N15" i="1"/>
  <c r="D14" i="1"/>
  <c r="N14" i="1"/>
  <c r="D13" i="1"/>
  <c r="M13" i="1"/>
  <c r="G9" i="1"/>
  <c r="F9" i="1"/>
  <c r="G8" i="1"/>
  <c r="F8" i="1"/>
  <c r="C9" i="1"/>
  <c r="C8" i="1"/>
  <c r="D9" i="1"/>
  <c r="N9" i="1"/>
  <c r="D8" i="1"/>
  <c r="N8" i="1"/>
  <c r="N16" i="1"/>
  <c r="P16" i="1"/>
  <c r="M16" i="1"/>
  <c r="P15" i="1"/>
  <c r="P14" i="1"/>
  <c r="O13" i="1"/>
  <c r="P9" i="1"/>
  <c r="P8" i="1"/>
  <c r="M8" i="1"/>
  <c r="Q8" i="1"/>
  <c r="M9" i="1"/>
  <c r="T13" i="1"/>
  <c r="D8" i="3"/>
  <c r="V13" i="1"/>
  <c r="E8" i="3"/>
  <c r="O16" i="1"/>
  <c r="V15" i="1"/>
  <c r="E10" i="3"/>
  <c r="T15" i="1"/>
  <c r="O8" i="1"/>
  <c r="T8" i="1"/>
  <c r="S8" i="1"/>
  <c r="Q9" i="1"/>
  <c r="O9" i="1"/>
  <c r="T9" i="1"/>
  <c r="D10" i="3"/>
  <c r="X15" i="1"/>
  <c r="S9" i="1"/>
  <c r="V9" i="1"/>
  <c r="V8" i="1"/>
</calcChain>
</file>

<file path=xl/sharedStrings.xml><?xml version="1.0" encoding="utf-8"?>
<sst xmlns="http://schemas.openxmlformats.org/spreadsheetml/2006/main" count="92" uniqueCount="50">
  <si>
    <t>Lecturas</t>
  </si>
  <si>
    <t>PERMEANZA</t>
  </si>
  <si>
    <t>Permeabilidades</t>
  </si>
  <si>
    <t>Permeabilidad</t>
  </si>
  <si>
    <t>Condiciones Oxtran</t>
  </si>
  <si>
    <t>cc/m2.dia/mV</t>
  </si>
  <si>
    <t>micraje</t>
  </si>
  <si>
    <t>N2</t>
  </si>
  <si>
    <t>O2</t>
  </si>
  <si>
    <t>Valores</t>
  </si>
  <si>
    <t>cc/m2.dia</t>
  </si>
  <si>
    <t>cc.m/m2.dia.atm</t>
  </si>
  <si>
    <t>cc/m2.dia.atm</t>
  </si>
  <si>
    <t>Sensor (sin X)</t>
  </si>
  <si>
    <t>Voltaje (mV)</t>
  </si>
  <si>
    <t>Sup (cm2)</t>
  </si>
  <si>
    <t>Escala</t>
  </si>
  <si>
    <t>Muestra</t>
  </si>
  <si>
    <t>A</t>
  </si>
  <si>
    <t>B</t>
  </si>
  <si>
    <t>Promedio</t>
  </si>
  <si>
    <t>Error</t>
  </si>
  <si>
    <t>±</t>
  </si>
  <si>
    <t>PLA control M1y2</t>
  </si>
  <si>
    <t>PLA control M3y4</t>
  </si>
  <si>
    <t>Control</t>
  </si>
  <si>
    <t>M1</t>
  </si>
  <si>
    <t>M2</t>
  </si>
  <si>
    <t>M3</t>
  </si>
  <si>
    <t>M4</t>
  </si>
  <si>
    <t xml:space="preserve">Nuevas peliculas de ácido polilactico PLLA </t>
  </si>
  <si>
    <t>RESUMEN:</t>
  </si>
  <si>
    <t>p=0,259</t>
  </si>
  <si>
    <t>0.007</t>
  </si>
  <si>
    <t>Barrer</t>
  </si>
  <si>
    <t>PLA 7h</t>
  </si>
  <si>
    <t>PLA 0h</t>
  </si>
  <si>
    <t>C</t>
  </si>
  <si>
    <t>D</t>
  </si>
  <si>
    <t>Aumento de Permeabilidad %</t>
  </si>
  <si>
    <t>PLA 3h</t>
  </si>
  <si>
    <t>PLA 7d</t>
  </si>
  <si>
    <t>tiempo</t>
  </si>
  <si>
    <t>media</t>
  </si>
  <si>
    <t>standard</t>
  </si>
  <si>
    <t>PLA 3d</t>
  </si>
  <si>
    <t>PLA 1mes</t>
  </si>
  <si>
    <t>PLA 1 mes</t>
  </si>
  <si>
    <t>PLA 14 dias</t>
  </si>
  <si>
    <t>PLA 60dias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</si>
</sst>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Hoja1!$D$7</c:f>
              <c:strCache>
                <c:ptCount val="1"/>
                <c:pt idx="0">
                  <c:v>media</c:v>
                </c:pt>
              </c:strCache>
            </c:strRef>
          </c:tx>
          <c:invertIfNegative val="0"/>
          <c:cat>
            <c:numRef>
              <c:f>Hoja1!$C$8:$C$16</c:f>
              <c:numCache>
                <c:formatCode>General</c:formatCode>
                <c:ptCount val="9"/>
                <c:pt idx="0">
                  <c:v>0.0</c:v>
                </c:pt>
                <c:pt idx="1">
                  <c:v>3.0</c:v>
                </c:pt>
                <c:pt idx="2">
                  <c:v>7.0</c:v>
                </c:pt>
                <c:pt idx="3">
                  <c:v>24.0</c:v>
                </c:pt>
                <c:pt idx="4">
                  <c:v>72.0</c:v>
                </c:pt>
                <c:pt idx="5">
                  <c:v>168.0</c:v>
                </c:pt>
                <c:pt idx="6">
                  <c:v>336.0</c:v>
                </c:pt>
                <c:pt idx="7">
                  <c:v>672.0</c:v>
                </c:pt>
                <c:pt idx="8">
                  <c:v>1440.0</c:v>
                </c:pt>
              </c:numCache>
            </c:numRef>
          </c:cat>
          <c:val>
            <c:numRef>
              <c:f>Hoja1!$D$8:$D$16</c:f>
              <c:numCache>
                <c:formatCode>General</c:formatCode>
                <c:ptCount val="9"/>
                <c:pt idx="0">
                  <c:v>0.0174016666666667</c:v>
                </c:pt>
                <c:pt idx="1">
                  <c:v>0.0213833333333333</c:v>
                </c:pt>
                <c:pt idx="2">
                  <c:v>0.0198888888888889</c:v>
                </c:pt>
                <c:pt idx="4">
                  <c:v>0.0190208333333333</c:v>
                </c:pt>
                <c:pt idx="5">
                  <c:v>0.0240841666666667</c:v>
                </c:pt>
                <c:pt idx="6">
                  <c:v>0.023127202668041</c:v>
                </c:pt>
                <c:pt idx="7">
                  <c:v>0.0609213208273957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200040"/>
        <c:axId val="2121084232"/>
      </c:barChart>
      <c:catAx>
        <c:axId val="212120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1084232"/>
        <c:crosses val="autoZero"/>
        <c:auto val="1"/>
        <c:lblAlgn val="ctr"/>
        <c:lblOffset val="100"/>
        <c:noMultiLvlLbl val="0"/>
      </c:catAx>
      <c:valAx>
        <c:axId val="2121084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200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</xdr:row>
      <xdr:rowOff>61912</xdr:rowOff>
    </xdr:from>
    <xdr:to>
      <xdr:col>12</xdr:col>
      <xdr:colOff>504825</xdr:colOff>
      <xdr:row>18</xdr:row>
      <xdr:rowOff>138112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B5" workbookViewId="0">
      <selection activeCell="T19" sqref="T19"/>
    </sheetView>
  </sheetViews>
  <sheetFormatPr baseColWidth="10" defaultRowHeight="14" x14ac:dyDescent="0"/>
  <cols>
    <col min="1" max="1" width="12.6640625" customWidth="1"/>
    <col min="2" max="2" width="11.1640625" customWidth="1"/>
    <col min="3" max="3" width="9.33203125" customWidth="1"/>
    <col min="4" max="4" width="6.83203125" customWidth="1"/>
    <col min="6" max="6" width="6" customWidth="1"/>
    <col min="7" max="7" width="5.33203125" customWidth="1"/>
    <col min="8" max="8" width="7.83203125" customWidth="1"/>
    <col min="9" max="10" width="5.1640625" customWidth="1"/>
    <col min="11" max="12" width="4.6640625" customWidth="1"/>
    <col min="13" max="13" width="14.33203125" customWidth="1"/>
    <col min="14" max="14" width="16.6640625" customWidth="1"/>
    <col min="15" max="15" width="16.33203125" customWidth="1"/>
    <col min="17" max="17" width="13.33203125" customWidth="1"/>
    <col min="18" max="18" width="2.33203125" customWidth="1"/>
    <col min="19" max="19" width="7" customWidth="1"/>
    <col min="21" max="21" width="3" customWidth="1"/>
    <col min="22" max="22" width="10.1640625" customWidth="1"/>
    <col min="23" max="23" width="7.1640625" customWidth="1"/>
    <col min="25" max="25" width="3" customWidth="1"/>
    <col min="27" max="27" width="13" customWidth="1"/>
    <col min="28" max="28" width="3" customWidth="1"/>
  </cols>
  <sheetData>
    <row r="1" spans="1:24">
      <c r="A1" t="s">
        <v>30</v>
      </c>
    </row>
    <row r="5" spans="1:24">
      <c r="I5" t="s">
        <v>0</v>
      </c>
      <c r="M5" t="s">
        <v>1</v>
      </c>
      <c r="O5" t="s">
        <v>2</v>
      </c>
      <c r="Q5" t="s">
        <v>1</v>
      </c>
      <c r="T5" t="s">
        <v>3</v>
      </c>
    </row>
    <row r="6" spans="1:24">
      <c r="A6" t="s">
        <v>4</v>
      </c>
      <c r="D6" t="s">
        <v>5</v>
      </c>
      <c r="F6" t="s">
        <v>6</v>
      </c>
      <c r="I6" t="s">
        <v>7</v>
      </c>
      <c r="K6" t="s">
        <v>8</v>
      </c>
      <c r="M6" t="s">
        <v>9</v>
      </c>
      <c r="N6" t="s">
        <v>10</v>
      </c>
      <c r="O6" t="s">
        <v>11</v>
      </c>
      <c r="Q6" t="s">
        <v>12</v>
      </c>
    </row>
    <row r="7" spans="1:24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I7" t="s">
        <v>18</v>
      </c>
      <c r="J7" t="s">
        <v>19</v>
      </c>
      <c r="K7" t="s">
        <v>18</v>
      </c>
      <c r="L7" t="s">
        <v>19</v>
      </c>
      <c r="M7" t="s">
        <v>18</v>
      </c>
      <c r="N7" t="s">
        <v>19</v>
      </c>
      <c r="Q7" t="s">
        <v>20</v>
      </c>
      <c r="S7" t="s">
        <v>21</v>
      </c>
    </row>
    <row r="8" spans="1:24">
      <c r="A8">
        <v>10</v>
      </c>
      <c r="B8">
        <v>5</v>
      </c>
      <c r="C8">
        <f>+PI()*0.8^2</f>
        <v>2.0106192982974678</v>
      </c>
      <c r="D8">
        <f t="shared" ref="D8:D9" si="0">100*B8/A8</f>
        <v>50</v>
      </c>
      <c r="E8" t="s">
        <v>23</v>
      </c>
      <c r="F8">
        <f>+AVERAGE(Espesores!B6:B13)</f>
        <v>23.75</v>
      </c>
      <c r="G8">
        <f>+AVERAGE(Espesores!C6:C13)</f>
        <v>25.875</v>
      </c>
      <c r="I8">
        <v>1</v>
      </c>
      <c r="J8">
        <v>1</v>
      </c>
      <c r="K8">
        <v>62</v>
      </c>
      <c r="L8">
        <v>51</v>
      </c>
      <c r="M8">
        <f t="shared" ref="M8:N9" si="1">+(K8-I8)/100*$D8/($C8/50)</f>
        <v>758.47277567231356</v>
      </c>
      <c r="N8">
        <f t="shared" si="1"/>
        <v>621.69899645271607</v>
      </c>
      <c r="O8">
        <f t="shared" ref="O8:P9" si="2">+M8*F8*0.000001</f>
        <v>1.8013728422217445E-2</v>
      </c>
      <c r="P8">
        <f t="shared" si="2"/>
        <v>1.6086461533214028E-2</v>
      </c>
      <c r="Q8">
        <f t="shared" ref="Q8:Q9" si="3">+AVERAGE(M8:N8)</f>
        <v>690.08588606251487</v>
      </c>
      <c r="R8" t="s">
        <v>22</v>
      </c>
      <c r="S8" s="1">
        <f t="shared" ref="S8:S9" si="4">+ABS(Q8-N8)</f>
        <v>68.3868896097988</v>
      </c>
      <c r="T8">
        <f t="shared" ref="T8:T9" si="5">+(O8+P8)/2</f>
        <v>1.7050094977715737E-2</v>
      </c>
      <c r="U8" t="s">
        <v>22</v>
      </c>
      <c r="V8">
        <f t="shared" ref="V8:V9" si="6">+ABS(P8-T8)/2</f>
        <v>4.818167222508541E-4</v>
      </c>
    </row>
    <row r="9" spans="1:24">
      <c r="A9">
        <v>10</v>
      </c>
      <c r="B9">
        <v>5</v>
      </c>
      <c r="C9">
        <f t="shared" ref="C9" si="7">+PI()*0.8^2</f>
        <v>2.0106192982974678</v>
      </c>
      <c r="D9">
        <f t="shared" si="0"/>
        <v>50</v>
      </c>
      <c r="E9" t="s">
        <v>24</v>
      </c>
      <c r="F9">
        <f>+AVERAGE(Espesores!D6:D13)</f>
        <v>20.875</v>
      </c>
      <c r="G9">
        <f>+AVERAGE(Espesores!E6:E13)</f>
        <v>26.375</v>
      </c>
      <c r="I9">
        <v>1</v>
      </c>
      <c r="J9">
        <v>1</v>
      </c>
      <c r="K9">
        <v>66</v>
      </c>
      <c r="L9">
        <v>56</v>
      </c>
      <c r="M9">
        <f t="shared" si="1"/>
        <v>808.20869538853094</v>
      </c>
      <c r="N9">
        <f t="shared" si="1"/>
        <v>683.86889609798777</v>
      </c>
      <c r="O9">
        <f t="shared" si="2"/>
        <v>1.6871356516235583E-2</v>
      </c>
      <c r="P9">
        <f t="shared" si="2"/>
        <v>1.8037042134584427E-2</v>
      </c>
      <c r="Q9">
        <f t="shared" si="3"/>
        <v>746.03879574325936</v>
      </c>
      <c r="R9" t="s">
        <v>22</v>
      </c>
      <c r="S9" s="1">
        <f t="shared" si="4"/>
        <v>62.169899645271585</v>
      </c>
      <c r="T9">
        <f t="shared" si="5"/>
        <v>1.7454199325410005E-2</v>
      </c>
      <c r="U9" t="s">
        <v>22</v>
      </c>
      <c r="V9">
        <f t="shared" si="6"/>
        <v>2.91421404587211E-4</v>
      </c>
    </row>
    <row r="10" spans="1:24">
      <c r="S10" s="1"/>
    </row>
    <row r="11" spans="1:24">
      <c r="C11" t="s">
        <v>31</v>
      </c>
      <c r="E11" t="s">
        <v>32</v>
      </c>
      <c r="F11" t="s">
        <v>22</v>
      </c>
      <c r="G11" t="s">
        <v>33</v>
      </c>
      <c r="H11" t="s">
        <v>34</v>
      </c>
      <c r="S11" s="1"/>
    </row>
    <row r="12" spans="1:24">
      <c r="S12" s="1"/>
      <c r="X12" t="s">
        <v>39</v>
      </c>
    </row>
    <row r="13" spans="1:24">
      <c r="A13">
        <v>10</v>
      </c>
      <c r="B13">
        <v>10</v>
      </c>
      <c r="C13">
        <v>5</v>
      </c>
      <c r="D13">
        <f t="shared" ref="D13" si="8">100*B13/A13</f>
        <v>100</v>
      </c>
      <c r="E13" t="s">
        <v>36</v>
      </c>
      <c r="F13">
        <f>+AVERAGE(Espesores!G6:G12)</f>
        <v>33.333333333333336</v>
      </c>
      <c r="I13">
        <v>1</v>
      </c>
      <c r="J13">
        <v>1</v>
      </c>
      <c r="K13">
        <v>56</v>
      </c>
      <c r="M13">
        <f t="shared" ref="M13" si="9">+(K13-I13)/100*$D13/($C13/50)</f>
        <v>550</v>
      </c>
      <c r="O13">
        <f t="shared" ref="O13" si="10">+M13*F13*0.000001</f>
        <v>1.8333333333333333E-2</v>
      </c>
      <c r="S13" s="1"/>
      <c r="T13">
        <f>+AVERAGE(O13:P14)</f>
        <v>1.7401666666666666E-2</v>
      </c>
      <c r="U13" t="s">
        <v>22</v>
      </c>
      <c r="V13">
        <f>+ABS(O13-T13)</f>
        <v>9.3166666666666745E-4</v>
      </c>
    </row>
    <row r="14" spans="1:24">
      <c r="A14">
        <v>10</v>
      </c>
      <c r="B14">
        <v>10</v>
      </c>
      <c r="C14">
        <v>5</v>
      </c>
      <c r="D14">
        <f t="shared" ref="D14" si="11">100*B14/A14</f>
        <v>100</v>
      </c>
      <c r="E14" t="s">
        <v>36</v>
      </c>
      <c r="G14">
        <f>+AVERAGE(Espesores!H6:H12)</f>
        <v>30.5</v>
      </c>
      <c r="I14">
        <v>1</v>
      </c>
      <c r="J14">
        <v>1</v>
      </c>
      <c r="K14" s="2"/>
      <c r="L14" s="2">
        <v>55</v>
      </c>
      <c r="N14">
        <f t="shared" ref="N14:N16" si="12">+(L14-J14)/100*$D14/($C14/50)</f>
        <v>540</v>
      </c>
      <c r="P14">
        <f t="shared" ref="P14:P16" si="13">+N14*G14*0.000001</f>
        <v>1.6469999999999999E-2</v>
      </c>
      <c r="S14" s="1"/>
    </row>
    <row r="15" spans="1:24">
      <c r="A15">
        <v>10</v>
      </c>
      <c r="B15">
        <v>10</v>
      </c>
      <c r="C15">
        <v>5</v>
      </c>
      <c r="D15">
        <f t="shared" ref="D15" si="14">100*B15/A15</f>
        <v>100</v>
      </c>
      <c r="E15" t="s">
        <v>35</v>
      </c>
      <c r="G15">
        <f>+AVERAGE(Espesores!I6:I11)</f>
        <v>29.666666666666668</v>
      </c>
      <c r="I15">
        <v>1</v>
      </c>
      <c r="J15">
        <v>1</v>
      </c>
      <c r="K15" s="2"/>
      <c r="L15" s="2">
        <v>71</v>
      </c>
      <c r="N15">
        <f t="shared" si="12"/>
        <v>700</v>
      </c>
      <c r="P15">
        <f t="shared" si="13"/>
        <v>2.0766666666666666E-2</v>
      </c>
      <c r="S15" s="1"/>
      <c r="T15">
        <f>+AVERAGE(O15:P16)</f>
        <v>1.9888888888888887E-2</v>
      </c>
      <c r="U15" t="s">
        <v>22</v>
      </c>
      <c r="V15">
        <f>+STDEV(O15:P16)</f>
        <v>1.0678812529351623E-3</v>
      </c>
      <c r="X15">
        <f>+(T15-T13)/T13*100</f>
        <v>14.293011525077409</v>
      </c>
    </row>
    <row r="16" spans="1:24">
      <c r="A16">
        <v>10</v>
      </c>
      <c r="B16">
        <v>10</v>
      </c>
      <c r="C16">
        <v>5</v>
      </c>
      <c r="D16">
        <f t="shared" ref="D16" si="15">100*B16/A16</f>
        <v>100</v>
      </c>
      <c r="E16" t="s">
        <v>35</v>
      </c>
      <c r="F16">
        <f>+AVERAGE(Espesores!J6:J11)</f>
        <v>34</v>
      </c>
      <c r="G16">
        <f>+AVERAGE(Espesores!K6:K11)</f>
        <v>33.666666666666664</v>
      </c>
      <c r="I16">
        <v>1</v>
      </c>
      <c r="J16">
        <v>1</v>
      </c>
      <c r="K16" s="2">
        <v>56</v>
      </c>
      <c r="L16" s="2">
        <v>61</v>
      </c>
      <c r="M16">
        <f t="shared" ref="M16" si="16">+(K16-I16)/100*$D16/($C16/50)</f>
        <v>550</v>
      </c>
      <c r="N16">
        <f t="shared" si="12"/>
        <v>600</v>
      </c>
      <c r="O16">
        <f t="shared" ref="O16" si="17">+M16*F16*0.000001</f>
        <v>1.8699999999999998E-2</v>
      </c>
      <c r="P16">
        <f t="shared" si="13"/>
        <v>2.0199999999999999E-2</v>
      </c>
      <c r="S16" s="1"/>
    </row>
    <row r="17" spans="1:29">
      <c r="A17">
        <v>10</v>
      </c>
      <c r="B17">
        <v>10</v>
      </c>
      <c r="C17">
        <v>5</v>
      </c>
      <c r="D17">
        <f t="shared" ref="D17" si="18">100*B17/A17</f>
        <v>100</v>
      </c>
      <c r="E17" t="s">
        <v>40</v>
      </c>
      <c r="F17">
        <f>+AVERAGE(Espesores!L6:L12)</f>
        <v>35.166666666666664</v>
      </c>
      <c r="G17">
        <f>+AVERAGE(Espesores!M6:M12)</f>
        <v>33.333333333333336</v>
      </c>
      <c r="I17">
        <v>1</v>
      </c>
      <c r="J17">
        <v>1</v>
      </c>
      <c r="K17" s="2">
        <v>61</v>
      </c>
      <c r="L17" s="2">
        <v>66</v>
      </c>
      <c r="M17">
        <f t="shared" ref="M17:M19" si="19">+(K17-I17)/100*$D17/($C17/50)</f>
        <v>600</v>
      </c>
      <c r="N17">
        <f t="shared" ref="N17:N19" si="20">+(L17-J17)/100*$D17/($C17/50)</f>
        <v>650</v>
      </c>
      <c r="O17">
        <f t="shared" ref="O17:O18" si="21">+M17*F17*0.000001</f>
        <v>2.1100000000000001E-2</v>
      </c>
      <c r="P17">
        <f t="shared" ref="P17:P18" si="22">+N17*G17*0.000001</f>
        <v>2.1666666666666667E-2</v>
      </c>
      <c r="S17" s="1"/>
      <c r="T17">
        <f t="shared" ref="T17:T21" si="23">+AVERAGE(O17:P17)</f>
        <v>2.1383333333333334E-2</v>
      </c>
      <c r="U17" t="s">
        <v>22</v>
      </c>
      <c r="V17">
        <f t="shared" ref="V17:V21" si="24">+STDEV(O17:P17)</f>
        <v>4.0069384267237695E-4</v>
      </c>
    </row>
    <row r="18" spans="1:29">
      <c r="A18">
        <v>10</v>
      </c>
      <c r="B18">
        <v>10</v>
      </c>
      <c r="C18">
        <v>5</v>
      </c>
      <c r="D18">
        <f t="shared" ref="D18" si="25">100*B18/A18</f>
        <v>100</v>
      </c>
      <c r="E18" t="s">
        <v>41</v>
      </c>
      <c r="F18">
        <f>+AVERAGE(Espesores!N6:N13)</f>
        <v>37.5</v>
      </c>
      <c r="G18">
        <f>+AVERAGE(Espesores!O6:O13)</f>
        <v>33.166666666666664</v>
      </c>
      <c r="I18">
        <v>1</v>
      </c>
      <c r="J18">
        <v>1</v>
      </c>
      <c r="K18" s="2">
        <v>64</v>
      </c>
      <c r="L18" s="2">
        <v>75</v>
      </c>
      <c r="M18">
        <f t="shared" si="19"/>
        <v>630</v>
      </c>
      <c r="N18">
        <f t="shared" si="20"/>
        <v>740</v>
      </c>
      <c r="O18">
        <f t="shared" si="21"/>
        <v>2.3625E-2</v>
      </c>
      <c r="P18">
        <f t="shared" si="22"/>
        <v>2.454333333333333E-2</v>
      </c>
      <c r="S18" s="1"/>
      <c r="T18">
        <f t="shared" si="23"/>
        <v>2.4084166666666663E-2</v>
      </c>
      <c r="U18" t="s">
        <v>22</v>
      </c>
      <c r="V18">
        <f t="shared" si="24"/>
        <v>6.4935972738964381E-4</v>
      </c>
    </row>
    <row r="19" spans="1:29">
      <c r="A19">
        <v>10</v>
      </c>
      <c r="B19">
        <v>10</v>
      </c>
      <c r="C19">
        <v>5</v>
      </c>
      <c r="D19">
        <f t="shared" ref="D19:D20" si="26">100*B19/A19</f>
        <v>100</v>
      </c>
      <c r="E19" t="s">
        <v>45</v>
      </c>
      <c r="F19">
        <f>+AVERAGE(Espesores!P6:P12)</f>
        <v>34.5</v>
      </c>
      <c r="G19">
        <f>+AVERAGE(Espesores!Q6:Q12)</f>
        <v>34.666666666666664</v>
      </c>
      <c r="I19">
        <v>1</v>
      </c>
      <c r="J19">
        <v>1</v>
      </c>
      <c r="K19" s="2">
        <v>56</v>
      </c>
      <c r="L19" s="2">
        <v>56</v>
      </c>
      <c r="M19">
        <f t="shared" si="19"/>
        <v>550</v>
      </c>
      <c r="N19">
        <f t="shared" si="20"/>
        <v>550</v>
      </c>
      <c r="O19">
        <f t="shared" ref="O19" si="27">+M19*F19*0.000001</f>
        <v>1.8974999999999999E-2</v>
      </c>
      <c r="P19">
        <f t="shared" ref="P19" si="28">+N19*G19*0.000001</f>
        <v>1.9066666666666662E-2</v>
      </c>
      <c r="S19" s="1"/>
      <c r="T19">
        <f t="shared" si="23"/>
        <v>1.9020833333333331E-2</v>
      </c>
      <c r="U19" t="s">
        <v>22</v>
      </c>
      <c r="V19">
        <f t="shared" si="24"/>
        <v>6.4818121608764618E-5</v>
      </c>
    </row>
    <row r="20" spans="1:29">
      <c r="A20">
        <v>10</v>
      </c>
      <c r="B20">
        <v>10</v>
      </c>
      <c r="C20">
        <f t="shared" ref="C20:C21" si="29">+PI()*0.8^2</f>
        <v>2.0106192982974678</v>
      </c>
      <c r="D20">
        <f t="shared" si="26"/>
        <v>100</v>
      </c>
      <c r="E20" t="s">
        <v>46</v>
      </c>
      <c r="F20">
        <f>+AVERAGE(Espesores!R6:R13)</f>
        <v>35.333333333333336</v>
      </c>
      <c r="G20">
        <f>+AVERAGE(Espesores!S6:S13)</f>
        <v>30.5</v>
      </c>
      <c r="I20">
        <v>1</v>
      </c>
      <c r="J20">
        <v>1</v>
      </c>
      <c r="K20" s="2">
        <v>65</v>
      </c>
      <c r="L20" s="2">
        <v>87.5</v>
      </c>
      <c r="M20">
        <f t="shared" ref="M20:M21" si="30">+(K20-I20)/100*$D20/($C20/50)</f>
        <v>1591.5494309189532</v>
      </c>
      <c r="N20">
        <f t="shared" ref="N20:N21" si="31">+(L20-J20)/100*$D20/($C20/50)</f>
        <v>2151.0785277263976</v>
      </c>
      <c r="O20">
        <f t="shared" ref="O20:O21" si="32">+M20*F20*0.000001</f>
        <v>5.623474655913635E-2</v>
      </c>
      <c r="P20">
        <f t="shared" ref="P20:P21" si="33">+N20*G20*0.000001</f>
        <v>6.5607895095655122E-2</v>
      </c>
      <c r="S20" s="1"/>
      <c r="T20">
        <f t="shared" si="23"/>
        <v>6.0921320827395736E-2</v>
      </c>
      <c r="U20" t="s">
        <v>22</v>
      </c>
      <c r="V20">
        <f t="shared" si="24"/>
        <v>6.6278168912411867E-3</v>
      </c>
    </row>
    <row r="21" spans="1:29">
      <c r="A21">
        <v>10</v>
      </c>
      <c r="B21">
        <v>10</v>
      </c>
      <c r="C21">
        <f t="shared" si="29"/>
        <v>2.0106192982974678</v>
      </c>
      <c r="D21">
        <f t="shared" ref="D21" si="34">100*B21/A21</f>
        <v>100</v>
      </c>
      <c r="E21" t="s">
        <v>48</v>
      </c>
      <c r="F21">
        <f>+AVERAGE(Espesores!U6:U14)</f>
        <v>30</v>
      </c>
      <c r="G21">
        <f>+AVERAGE(Espesores!V6:V14)</f>
        <v>30</v>
      </c>
      <c r="I21">
        <v>1</v>
      </c>
      <c r="J21">
        <v>1</v>
      </c>
      <c r="K21" s="2">
        <v>31</v>
      </c>
      <c r="L21" s="2">
        <v>33</v>
      </c>
      <c r="M21">
        <f t="shared" si="30"/>
        <v>746.03879574325924</v>
      </c>
      <c r="N21">
        <f t="shared" si="31"/>
        <v>795.77471545947662</v>
      </c>
      <c r="O21">
        <f t="shared" si="32"/>
        <v>2.2381163872297775E-2</v>
      </c>
      <c r="P21">
        <f t="shared" si="33"/>
        <v>2.3873241463784299E-2</v>
      </c>
      <c r="S21" s="1"/>
      <c r="T21">
        <f t="shared" si="23"/>
        <v>2.3127202668041039E-2</v>
      </c>
      <c r="U21" t="s">
        <v>22</v>
      </c>
      <c r="V21">
        <f t="shared" si="24"/>
        <v>1.0550581829966126E-3</v>
      </c>
    </row>
    <row r="22" spans="1:29">
      <c r="K22" s="2"/>
      <c r="L22" s="2"/>
      <c r="O22" s="5"/>
      <c r="S22" s="1"/>
    </row>
    <row r="23" spans="1:29">
      <c r="K23" s="2"/>
      <c r="L23" s="2"/>
      <c r="O23" s="5"/>
      <c r="S23" s="1"/>
    </row>
    <row r="24" spans="1:29">
      <c r="K24" s="2"/>
      <c r="L24" s="2"/>
      <c r="S24" s="1"/>
    </row>
    <row r="25" spans="1:29">
      <c r="K25" s="2"/>
      <c r="L25" s="2"/>
      <c r="S25" s="1"/>
    </row>
    <row r="26" spans="1:29">
      <c r="K26" s="2"/>
      <c r="L26" s="2"/>
      <c r="S26" s="1"/>
    </row>
    <row r="27" spans="1:29">
      <c r="K27" s="2"/>
      <c r="L27" s="2"/>
      <c r="N27" s="3"/>
      <c r="O27" s="3"/>
      <c r="P27" s="4"/>
      <c r="Q27" s="3"/>
      <c r="R27" s="3"/>
      <c r="S27" s="3"/>
      <c r="T27" s="3"/>
      <c r="U27" s="3"/>
      <c r="V27" s="3"/>
      <c r="W27" s="3"/>
      <c r="X27" s="7"/>
      <c r="Y27" s="8"/>
      <c r="Z27" s="8"/>
      <c r="AA27" s="7"/>
      <c r="AB27" s="8"/>
      <c r="AC27" s="6"/>
    </row>
    <row r="28" spans="1:29">
      <c r="K28" s="2"/>
      <c r="L28" s="2"/>
      <c r="N28" s="3"/>
      <c r="O28" s="3"/>
      <c r="P28" s="4"/>
      <c r="Q28" s="3"/>
      <c r="R28" s="3"/>
      <c r="S28" s="3"/>
      <c r="T28" s="3"/>
      <c r="U28" s="3"/>
      <c r="V28" s="3"/>
      <c r="W28" s="3"/>
      <c r="X28" s="7"/>
      <c r="Y28" s="8"/>
      <c r="Z28" s="8"/>
      <c r="AA28" s="7"/>
      <c r="AB28" s="8"/>
      <c r="AC28" s="6"/>
    </row>
    <row r="29" spans="1:29">
      <c r="N29" s="3"/>
      <c r="O29" s="3"/>
      <c r="P29" s="4"/>
      <c r="Q29" s="3"/>
      <c r="R29" s="3"/>
      <c r="S29" s="3"/>
      <c r="T29" s="3"/>
      <c r="U29" s="3"/>
      <c r="V29" s="3"/>
      <c r="W29" s="3"/>
      <c r="X29" s="7"/>
      <c r="Y29" s="8"/>
      <c r="Z29" s="8"/>
      <c r="AA29" s="7"/>
      <c r="AB29" s="8"/>
      <c r="AC29" s="6"/>
    </row>
    <row r="30" spans="1:29">
      <c r="N30" s="3"/>
      <c r="O30" s="3"/>
      <c r="P30" s="4"/>
      <c r="Q30" s="3"/>
      <c r="R30" s="3"/>
      <c r="S30" s="3"/>
      <c r="T30" s="3"/>
      <c r="U30" s="3"/>
      <c r="V30" s="3"/>
      <c r="W30" s="3"/>
      <c r="X30" s="7"/>
      <c r="Y30" s="8"/>
      <c r="Z30" s="8"/>
      <c r="AA30" s="7"/>
      <c r="AB30" s="8"/>
      <c r="AC30" s="6"/>
    </row>
    <row r="31" spans="1:29">
      <c r="N31" s="3"/>
      <c r="O31" s="3"/>
      <c r="P31" s="4"/>
      <c r="Q31" s="3"/>
      <c r="R31" s="3"/>
      <c r="S31" s="3"/>
      <c r="T31" s="3"/>
      <c r="U31" s="3"/>
      <c r="V31" s="3"/>
      <c r="W31" s="3"/>
      <c r="X31" s="7"/>
      <c r="Y31" s="8"/>
      <c r="Z31" s="8"/>
      <c r="AA31" s="7"/>
      <c r="AB31" s="8"/>
      <c r="AC31" s="6"/>
    </row>
    <row r="32" spans="1:29">
      <c r="N32" s="3"/>
      <c r="O32" s="3"/>
      <c r="P32" s="4"/>
      <c r="Q32" s="3"/>
      <c r="R32" s="3"/>
      <c r="S32" s="3"/>
      <c r="T32" s="3"/>
      <c r="U32" s="3"/>
      <c r="V32" s="3"/>
      <c r="W32" s="3"/>
      <c r="X32" s="7"/>
      <c r="Y32" s="8"/>
      <c r="Z32" s="8"/>
      <c r="AA32" s="7"/>
      <c r="AB32" s="8"/>
      <c r="AC32" s="6"/>
    </row>
    <row r="33" spans="14:29">
      <c r="N33" s="3"/>
      <c r="O33" s="3"/>
      <c r="P33" s="4"/>
      <c r="Q33" s="3"/>
      <c r="R33" s="3"/>
      <c r="S33" s="3"/>
      <c r="T33" s="3"/>
      <c r="U33" s="3"/>
      <c r="V33" s="3"/>
      <c r="W33" s="3"/>
      <c r="X33" s="7"/>
      <c r="Y33" s="8"/>
      <c r="Z33" s="8"/>
      <c r="AA33" s="7"/>
      <c r="AB33" s="8"/>
      <c r="AC33" s="6"/>
    </row>
    <row r="34" spans="14:29">
      <c r="N34" s="3"/>
      <c r="O34" s="3"/>
      <c r="P34" s="4"/>
      <c r="Q34" s="3"/>
      <c r="R34" s="3"/>
      <c r="S34" s="3"/>
      <c r="T34" s="3"/>
      <c r="U34" s="3"/>
      <c r="V34" s="3"/>
      <c r="W34" s="3"/>
      <c r="X34" s="7"/>
      <c r="Y34" s="8"/>
      <c r="Z34" s="8"/>
      <c r="AA34" s="7"/>
      <c r="AB34" s="8"/>
      <c r="AC34" s="6"/>
    </row>
    <row r="35" spans="14:29">
      <c r="N35" s="3"/>
      <c r="O35" s="3"/>
      <c r="P35" s="4"/>
      <c r="Q35" s="3"/>
      <c r="R35" s="3"/>
      <c r="S35" s="3"/>
      <c r="T35" s="3"/>
      <c r="U35" s="3"/>
      <c r="V35" s="3"/>
      <c r="W35" s="3"/>
      <c r="X35" s="7"/>
      <c r="Y35" s="8"/>
      <c r="Z35" s="8"/>
      <c r="AA35" s="7"/>
      <c r="AB35" s="8"/>
      <c r="AC35" s="6"/>
    </row>
    <row r="36" spans="14:29">
      <c r="N36" s="3"/>
      <c r="O36" s="3"/>
      <c r="P36" s="4"/>
      <c r="Q36" s="3"/>
      <c r="R36" s="3"/>
      <c r="S36" s="3"/>
      <c r="T36" s="3"/>
      <c r="U36" s="3"/>
      <c r="V36" s="3"/>
      <c r="W36" s="3"/>
      <c r="X36" s="7"/>
      <c r="Y36" s="8"/>
      <c r="Z36" s="8"/>
      <c r="AA36" s="7"/>
      <c r="AB36" s="8"/>
      <c r="AC36" s="6"/>
    </row>
    <row r="37" spans="14:29">
      <c r="N37" s="3"/>
      <c r="O37" s="3"/>
      <c r="P37" s="4"/>
      <c r="Q37" s="3"/>
      <c r="R37" s="3"/>
      <c r="S37" s="3"/>
      <c r="T37" s="3"/>
      <c r="U37" s="3"/>
      <c r="V37" s="3"/>
      <c r="W37" s="3"/>
      <c r="X37" s="7"/>
      <c r="Y37" s="8"/>
      <c r="Z37" s="8"/>
      <c r="AA37" s="7"/>
      <c r="AB37" s="8"/>
      <c r="AC37" s="6"/>
    </row>
    <row r="38" spans="14:29">
      <c r="N38" s="3"/>
      <c r="O38" s="3"/>
      <c r="P38" s="4"/>
      <c r="Q38" s="3"/>
      <c r="R38" s="3"/>
      <c r="S38" s="3"/>
      <c r="T38" s="3"/>
      <c r="U38" s="3"/>
      <c r="V38" s="3"/>
      <c r="W38" s="3"/>
      <c r="X38" s="7"/>
      <c r="Y38" s="8"/>
      <c r="Z38" s="8"/>
      <c r="AA38" s="7"/>
      <c r="AB38" s="8"/>
      <c r="AC38" s="6"/>
    </row>
    <row r="39" spans="14:29">
      <c r="W39" s="3"/>
    </row>
  </sheetData>
  <mergeCells count="36">
    <mergeCell ref="AC29:AC30"/>
    <mergeCell ref="X27:X28"/>
    <mergeCell ref="Y27:Y28"/>
    <mergeCell ref="Z27:Z28"/>
    <mergeCell ref="AA27:AA28"/>
    <mergeCell ref="AB27:AB28"/>
    <mergeCell ref="AC27:AC28"/>
    <mergeCell ref="X29:X30"/>
    <mergeCell ref="Y29:Y30"/>
    <mergeCell ref="Z29:Z30"/>
    <mergeCell ref="AA29:AA30"/>
    <mergeCell ref="AB29:AB30"/>
    <mergeCell ref="AC33:AC34"/>
    <mergeCell ref="X31:X32"/>
    <mergeCell ref="Y31:Y32"/>
    <mergeCell ref="Z31:Z32"/>
    <mergeCell ref="AA31:AA32"/>
    <mergeCell ref="AB31:AB32"/>
    <mergeCell ref="AC31:AC32"/>
    <mergeCell ref="X33:X34"/>
    <mergeCell ref="Y33:Y34"/>
    <mergeCell ref="Z33:Z34"/>
    <mergeCell ref="AA33:AA34"/>
    <mergeCell ref="AB33:AB34"/>
    <mergeCell ref="AC37:AC38"/>
    <mergeCell ref="X35:X36"/>
    <mergeCell ref="Y35:Y36"/>
    <mergeCell ref="Z35:Z36"/>
    <mergeCell ref="AA35:AA36"/>
    <mergeCell ref="AB35:AB36"/>
    <mergeCell ref="AC35:AC36"/>
    <mergeCell ref="X37:X38"/>
    <mergeCell ref="Y37:Y38"/>
    <mergeCell ref="Z37:Z38"/>
    <mergeCell ref="AA37:AA38"/>
    <mergeCell ref="AB37:AB3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13"/>
  <sheetViews>
    <sheetView workbookViewId="0">
      <selection activeCell="X6" sqref="X6"/>
    </sheetView>
  </sheetViews>
  <sheetFormatPr baseColWidth="10" defaultRowHeight="14" x14ac:dyDescent="0"/>
  <sheetData>
    <row r="4" spans="2:24">
      <c r="B4" t="s">
        <v>25</v>
      </c>
      <c r="G4" t="s">
        <v>36</v>
      </c>
      <c r="I4" t="s">
        <v>35</v>
      </c>
      <c r="L4" t="s">
        <v>40</v>
      </c>
      <c r="N4" t="s">
        <v>41</v>
      </c>
      <c r="P4" t="s">
        <v>45</v>
      </c>
      <c r="R4" t="s">
        <v>47</v>
      </c>
      <c r="U4" t="s">
        <v>48</v>
      </c>
      <c r="W4" t="s">
        <v>49</v>
      </c>
    </row>
    <row r="5" spans="2:24">
      <c r="B5" t="s">
        <v>26</v>
      </c>
      <c r="C5" t="s">
        <v>27</v>
      </c>
      <c r="D5" t="s">
        <v>28</v>
      </c>
      <c r="E5" t="s">
        <v>29</v>
      </c>
      <c r="G5" t="s">
        <v>18</v>
      </c>
      <c r="H5" t="s">
        <v>38</v>
      </c>
      <c r="I5" t="s">
        <v>19</v>
      </c>
      <c r="J5" t="s">
        <v>37</v>
      </c>
      <c r="K5" t="s">
        <v>38</v>
      </c>
      <c r="L5" t="s">
        <v>18</v>
      </c>
      <c r="M5" t="s">
        <v>19</v>
      </c>
      <c r="N5" t="s">
        <v>18</v>
      </c>
      <c r="O5" t="s">
        <v>19</v>
      </c>
      <c r="P5" t="s">
        <v>18</v>
      </c>
      <c r="Q5" t="s">
        <v>37</v>
      </c>
      <c r="R5" t="s">
        <v>18</v>
      </c>
      <c r="S5" t="s">
        <v>19</v>
      </c>
      <c r="T5" t="s">
        <v>37</v>
      </c>
      <c r="U5" t="s">
        <v>18</v>
      </c>
      <c r="V5" t="s">
        <v>19</v>
      </c>
      <c r="W5" t="s">
        <v>18</v>
      </c>
      <c r="X5" t="s">
        <v>19</v>
      </c>
    </row>
    <row r="6" spans="2:24">
      <c r="B6">
        <v>23</v>
      </c>
      <c r="C6">
        <v>25</v>
      </c>
      <c r="D6">
        <v>25</v>
      </c>
      <c r="E6">
        <v>23</v>
      </c>
      <c r="G6">
        <v>34</v>
      </c>
      <c r="H6">
        <v>31</v>
      </c>
      <c r="I6">
        <v>30</v>
      </c>
      <c r="J6">
        <v>34</v>
      </c>
      <c r="K6">
        <v>33</v>
      </c>
      <c r="L6">
        <v>34</v>
      </c>
      <c r="M6">
        <v>33</v>
      </c>
      <c r="N6">
        <v>36</v>
      </c>
      <c r="O6">
        <v>31</v>
      </c>
      <c r="P6">
        <v>35</v>
      </c>
      <c r="Q6">
        <v>35</v>
      </c>
      <c r="R6">
        <v>34</v>
      </c>
      <c r="S6">
        <v>29</v>
      </c>
      <c r="U6">
        <v>30</v>
      </c>
      <c r="V6">
        <v>30</v>
      </c>
      <c r="W6">
        <v>30</v>
      </c>
      <c r="X6">
        <v>30</v>
      </c>
    </row>
    <row r="7" spans="2:24">
      <c r="B7">
        <v>22</v>
      </c>
      <c r="C7">
        <v>25</v>
      </c>
      <c r="D7">
        <v>21</v>
      </c>
      <c r="E7">
        <v>26</v>
      </c>
      <c r="G7">
        <v>33</v>
      </c>
      <c r="H7">
        <v>29</v>
      </c>
      <c r="I7">
        <v>29</v>
      </c>
      <c r="J7">
        <v>33</v>
      </c>
      <c r="K7">
        <v>34</v>
      </c>
      <c r="L7">
        <v>36</v>
      </c>
      <c r="M7">
        <v>33</v>
      </c>
      <c r="N7">
        <v>37</v>
      </c>
      <c r="O7">
        <v>34</v>
      </c>
      <c r="P7">
        <v>34</v>
      </c>
      <c r="Q7">
        <v>36</v>
      </c>
      <c r="R7">
        <v>35</v>
      </c>
      <c r="S7">
        <v>30</v>
      </c>
    </row>
    <row r="8" spans="2:24">
      <c r="B8">
        <v>22</v>
      </c>
      <c r="C8">
        <v>24</v>
      </c>
      <c r="D8">
        <v>23</v>
      </c>
      <c r="E8">
        <v>28</v>
      </c>
      <c r="G8">
        <v>33</v>
      </c>
      <c r="H8">
        <v>30</v>
      </c>
      <c r="I8">
        <v>29</v>
      </c>
      <c r="J8">
        <v>34</v>
      </c>
      <c r="K8">
        <v>34</v>
      </c>
      <c r="L8">
        <v>35</v>
      </c>
      <c r="M8">
        <v>32</v>
      </c>
      <c r="N8">
        <v>36</v>
      </c>
      <c r="O8">
        <v>35</v>
      </c>
      <c r="P8">
        <v>35</v>
      </c>
      <c r="Q8">
        <v>33</v>
      </c>
      <c r="R8">
        <v>34</v>
      </c>
      <c r="S8">
        <v>30</v>
      </c>
    </row>
    <row r="9" spans="2:24">
      <c r="B9">
        <v>23</v>
      </c>
      <c r="C9">
        <v>24</v>
      </c>
      <c r="D9">
        <v>19</v>
      </c>
      <c r="E9">
        <v>28</v>
      </c>
      <c r="G9">
        <v>33</v>
      </c>
      <c r="H9">
        <v>31</v>
      </c>
      <c r="I9">
        <v>31</v>
      </c>
      <c r="J9">
        <v>34</v>
      </c>
      <c r="K9">
        <v>34</v>
      </c>
      <c r="L9">
        <v>35</v>
      </c>
      <c r="M9">
        <v>34</v>
      </c>
      <c r="N9">
        <v>38</v>
      </c>
      <c r="O9">
        <v>34</v>
      </c>
      <c r="P9">
        <v>34</v>
      </c>
      <c r="Q9">
        <v>33</v>
      </c>
      <c r="R9">
        <v>36</v>
      </c>
      <c r="S9">
        <v>31</v>
      </c>
    </row>
    <row r="10" spans="2:24">
      <c r="B10">
        <v>25</v>
      </c>
      <c r="C10">
        <v>26</v>
      </c>
      <c r="D10">
        <v>17</v>
      </c>
      <c r="E10">
        <v>27</v>
      </c>
      <c r="G10">
        <v>34</v>
      </c>
      <c r="H10">
        <v>31</v>
      </c>
      <c r="I10">
        <v>30</v>
      </c>
      <c r="J10">
        <v>35</v>
      </c>
      <c r="K10">
        <v>33</v>
      </c>
      <c r="L10">
        <v>36</v>
      </c>
      <c r="M10">
        <v>34</v>
      </c>
      <c r="N10">
        <v>39</v>
      </c>
      <c r="O10">
        <v>33</v>
      </c>
      <c r="P10">
        <v>34</v>
      </c>
      <c r="Q10">
        <v>35</v>
      </c>
      <c r="R10">
        <v>38</v>
      </c>
      <c r="S10">
        <v>32</v>
      </c>
    </row>
    <row r="11" spans="2:24">
      <c r="B11">
        <v>26</v>
      </c>
      <c r="C11">
        <v>29</v>
      </c>
      <c r="D11">
        <v>21</v>
      </c>
      <c r="E11">
        <v>25</v>
      </c>
      <c r="G11">
        <v>33</v>
      </c>
      <c r="H11">
        <v>31</v>
      </c>
      <c r="I11">
        <v>29</v>
      </c>
      <c r="J11">
        <v>34</v>
      </c>
      <c r="K11">
        <v>34</v>
      </c>
      <c r="L11">
        <v>35</v>
      </c>
      <c r="M11">
        <v>34</v>
      </c>
      <c r="N11">
        <v>39</v>
      </c>
      <c r="O11">
        <v>32</v>
      </c>
      <c r="P11">
        <v>35</v>
      </c>
      <c r="Q11">
        <v>36</v>
      </c>
      <c r="R11">
        <v>35</v>
      </c>
      <c r="S11">
        <v>31</v>
      </c>
    </row>
    <row r="12" spans="2:24">
      <c r="B12">
        <v>25</v>
      </c>
      <c r="C12">
        <v>28</v>
      </c>
      <c r="D12">
        <v>23</v>
      </c>
      <c r="E12">
        <v>26</v>
      </c>
    </row>
    <row r="13" spans="2:24">
      <c r="B13">
        <v>24</v>
      </c>
      <c r="C13">
        <v>26</v>
      </c>
      <c r="D13">
        <v>18</v>
      </c>
      <c r="E13">
        <v>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16"/>
  <sheetViews>
    <sheetView workbookViewId="0">
      <selection activeCell="C21" sqref="C21"/>
    </sheetView>
  </sheetViews>
  <sheetFormatPr baseColWidth="10" defaultRowHeight="14" x14ac:dyDescent="0"/>
  <sheetData>
    <row r="7" spans="3:5">
      <c r="C7" t="s">
        <v>42</v>
      </c>
      <c r="D7" t="s">
        <v>43</v>
      </c>
      <c r="E7" t="s">
        <v>44</v>
      </c>
    </row>
    <row r="8" spans="3:5">
      <c r="C8">
        <v>0</v>
      </c>
      <c r="D8">
        <f>+'Nov-2013'!T13</f>
        <v>1.7401666666666666E-2</v>
      </c>
      <c r="E8">
        <f>+'Nov-2013'!V13</f>
        <v>9.3166666666666745E-4</v>
      </c>
    </row>
    <row r="9" spans="3:5">
      <c r="C9">
        <v>3</v>
      </c>
      <c r="D9">
        <f>+'Nov-2013'!T17</f>
        <v>2.1383333333333334E-2</v>
      </c>
      <c r="E9">
        <f>+'Nov-2013'!V17</f>
        <v>4.0069384267237695E-4</v>
      </c>
    </row>
    <row r="10" spans="3:5">
      <c r="C10">
        <v>7</v>
      </c>
      <c r="D10">
        <f>+'Nov-2013'!T15</f>
        <v>1.9888888888888887E-2</v>
      </c>
      <c r="E10">
        <f>+'Nov-2013'!V15</f>
        <v>1.0678812529351623E-3</v>
      </c>
    </row>
    <row r="11" spans="3:5">
      <c r="C11">
        <v>24</v>
      </c>
    </row>
    <row r="12" spans="3:5">
      <c r="C12">
        <f>24*3</f>
        <v>72</v>
      </c>
      <c r="D12">
        <f>+'Nov-2013'!T19</f>
        <v>1.9020833333333331E-2</v>
      </c>
      <c r="E12">
        <f>+'Nov-2013'!V19</f>
        <v>6.4818121608764618E-5</v>
      </c>
    </row>
    <row r="13" spans="3:5">
      <c r="C13">
        <f>24*7</f>
        <v>168</v>
      </c>
      <c r="D13">
        <f>+'Nov-2013'!T18</f>
        <v>2.4084166666666663E-2</v>
      </c>
      <c r="E13">
        <f>+'Nov-2013'!V18</f>
        <v>6.4935972738964381E-4</v>
      </c>
    </row>
    <row r="14" spans="3:5">
      <c r="C14">
        <f>+C13*2</f>
        <v>336</v>
      </c>
      <c r="D14">
        <f>+'Nov-2013'!T21</f>
        <v>2.3127202668041039E-2</v>
      </c>
      <c r="E14">
        <f>+'Nov-2013'!V21</f>
        <v>1.0550581829966126E-3</v>
      </c>
    </row>
    <row r="15" spans="3:5">
      <c r="C15">
        <f>+C14*2</f>
        <v>672</v>
      </c>
      <c r="D15">
        <f>+'Nov-2013'!T20</f>
        <v>6.0921320827395736E-2</v>
      </c>
      <c r="E15">
        <f>+'Nov-2013'!V20</f>
        <v>6.6278168912411867E-3</v>
      </c>
    </row>
    <row r="16" spans="3:5">
      <c r="C16">
        <f>60*C11</f>
        <v>1440</v>
      </c>
      <c r="D16" t="e">
        <f>+'Nov-2013'!#REF!</f>
        <v>#REF!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Nov-2013</vt:lpstr>
      <vt:lpstr>Espesores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conrgc</dc:creator>
  <cp:lastModifiedBy>JBB</cp:lastModifiedBy>
  <dcterms:created xsi:type="dcterms:W3CDTF">2013-11-21T14:43:55Z</dcterms:created>
  <dcterms:modified xsi:type="dcterms:W3CDTF">2017-06-16T16:51:25Z</dcterms:modified>
</cp:coreProperties>
</file>